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2520" yWindow="-36" windowWidth="21756" windowHeight="11592" tabRatio="774" activeTab="2"/>
  </bookViews>
  <sheets>
    <sheet name="kopt" sheetId="1" r:id="rId1"/>
    <sheet name="kops" sheetId="2" r:id="rId2"/>
    <sheet name="1-1" sheetId="4" r:id="rId3"/>
    <sheet name="1-2" sheetId="9" r:id="rId4"/>
    <sheet name="1-3" sheetId="14" r:id="rId5"/>
    <sheet name="1-4" sheetId="15" r:id="rId6"/>
    <sheet name="1-5" sheetId="16" r:id="rId7"/>
    <sheet name="1-6" sheetId="11" r:id="rId8"/>
    <sheet name="1-7" sheetId="17" r:id="rId9"/>
    <sheet name="1-8" sheetId="19" r:id="rId10"/>
    <sheet name="1-9" sheetId="20" r:id="rId11"/>
    <sheet name="1-10" sheetId="21" r:id="rId12"/>
    <sheet name="kops 2" sheetId="18" r:id="rId13"/>
    <sheet name="2-1" sheetId="10" r:id="rId14"/>
    <sheet name="2-2" sheetId="6" r:id="rId15"/>
    <sheet name="2-3" sheetId="13" r:id="rId16"/>
  </sheets>
  <definedNames>
    <definedName name="_____xlnm._FilterDatabase_1">'1-1'!$A$12:$P$146</definedName>
    <definedName name="_____xlnm._FilterDatabase_2" localSheetId="11">#REF!</definedName>
    <definedName name="_____xlnm._FilterDatabase_2" localSheetId="4">#REF!</definedName>
    <definedName name="_____xlnm._FilterDatabase_2" localSheetId="5">#REF!</definedName>
    <definedName name="_____xlnm._FilterDatabase_2" localSheetId="6">#REF!</definedName>
    <definedName name="_____xlnm._FilterDatabase_2" localSheetId="8">#REF!</definedName>
    <definedName name="_____xlnm._FilterDatabase_2" localSheetId="9">#REF!</definedName>
    <definedName name="_____xlnm._FilterDatabase_2" localSheetId="10">#REF!</definedName>
    <definedName name="_____xlnm._FilterDatabase_2" localSheetId="13">'2-1'!$A$12:$P$52</definedName>
    <definedName name="_____xlnm._FilterDatabase_2" localSheetId="15">#REF!</definedName>
    <definedName name="_____xlnm._FilterDatabase_2" localSheetId="12">#REF!</definedName>
    <definedName name="_____xlnm._FilterDatabase_2">#REF!</definedName>
    <definedName name="_____xlnm._FilterDatabase_3" localSheetId="3">'1-2'!$A$12:$P$80</definedName>
    <definedName name="_____xlnm._FilterDatabase_3" localSheetId="4">'1-3'!$A$12:$P$47</definedName>
    <definedName name="_____xlnm._FilterDatabase_3" localSheetId="5">'1-4'!$A$12:$Q$108</definedName>
    <definedName name="_____xlnm._FilterDatabase_3" localSheetId="6">'1-5'!$A$12:$Q$58</definedName>
    <definedName name="_____xlnm._FilterDatabase_3" localSheetId="15">'2-3'!$A$12:$P$32</definedName>
    <definedName name="_____xlnm._FilterDatabase_3">'2-2'!$A$12:$P$49</definedName>
    <definedName name="____xlnm._FilterDatabase">'1-1'!$A$12:$P$146</definedName>
    <definedName name="____xlnm._FilterDatabase_1" localSheetId="11">#REF!</definedName>
    <definedName name="____xlnm._FilterDatabase_1" localSheetId="3">#REF!</definedName>
    <definedName name="____xlnm._FilterDatabase_1" localSheetId="4">#REF!</definedName>
    <definedName name="____xlnm._FilterDatabase_1" localSheetId="5">#REF!</definedName>
    <definedName name="____xlnm._FilterDatabase_1" localSheetId="6">#REF!</definedName>
    <definedName name="____xlnm._FilterDatabase_1" localSheetId="8">#REF!</definedName>
    <definedName name="____xlnm._FilterDatabase_1" localSheetId="9">#REF!</definedName>
    <definedName name="____xlnm._FilterDatabase_1" localSheetId="10">#REF!</definedName>
    <definedName name="____xlnm._FilterDatabase_1" localSheetId="13">#REF!</definedName>
    <definedName name="____xlnm._FilterDatabase_1" localSheetId="15">#REF!</definedName>
    <definedName name="____xlnm._FilterDatabase_1" localSheetId="12">#REF!</definedName>
    <definedName name="____xlnm._FilterDatabase_1">#REF!</definedName>
    <definedName name="____xlnm._FilterDatabase_1_1" localSheetId="11">#REF!</definedName>
    <definedName name="____xlnm._FilterDatabase_1_1" localSheetId="3">#REF!</definedName>
    <definedName name="____xlnm._FilterDatabase_1_1" localSheetId="4">#REF!</definedName>
    <definedName name="____xlnm._FilterDatabase_1_1" localSheetId="5">#REF!</definedName>
    <definedName name="____xlnm._FilterDatabase_1_1" localSheetId="6">#REF!</definedName>
    <definedName name="____xlnm._FilterDatabase_1_1" localSheetId="8">#REF!</definedName>
    <definedName name="____xlnm._FilterDatabase_1_1" localSheetId="9">#REF!</definedName>
    <definedName name="____xlnm._FilterDatabase_1_1" localSheetId="10">#REF!</definedName>
    <definedName name="____xlnm._FilterDatabase_1_1" localSheetId="13">#REF!</definedName>
    <definedName name="____xlnm._FilterDatabase_1_1" localSheetId="15">#REF!</definedName>
    <definedName name="____xlnm._FilterDatabase_1_1" localSheetId="12">#REF!</definedName>
    <definedName name="____xlnm._FilterDatabase_1_1">#REF!</definedName>
    <definedName name="____xlnm._FilterDatabase_2">"#REF!"</definedName>
    <definedName name="____xlnm._FilterDatabase_2_1">"#REF!"</definedName>
    <definedName name="____xlnm._FilterDatabase_3">"#REF!"</definedName>
    <definedName name="____xlnm._FilterDatabase_3_1">"#REF!"</definedName>
    <definedName name="____xlnm._FilterDatabase_4">"#REF!"</definedName>
    <definedName name="____xlnm._FilterDatabase_4_1">"#REF!"</definedName>
    <definedName name="____xlnm._FilterDatabase_5">"#REF!"</definedName>
    <definedName name="___xlnm._FilterDatabase">"#REF!"</definedName>
    <definedName name="___xlnm._FilterDatabase_1">'1-1'!$A$12:$P$146</definedName>
    <definedName name="___xlnm._FilterDatabase_1_1">'1-1'!$A$12:$P$146</definedName>
    <definedName name="___xlnm._FilterDatabase_2">"#REF!"</definedName>
    <definedName name="___xlnm._FilterDatabase_2_1">"#REF!"</definedName>
    <definedName name="___xlnm._FilterDatabase_2_1_1">"#REF!"</definedName>
    <definedName name="___xlnm._FilterDatabase_2_1_1_1">"#REF!"</definedName>
    <definedName name="___xlnm._FilterDatabase_3" localSheetId="11">#REF!</definedName>
    <definedName name="___xlnm._FilterDatabase_3" localSheetId="3">'1-2'!$A$12:$P$80</definedName>
    <definedName name="___xlnm._FilterDatabase_3" localSheetId="4">'1-3'!$A$12:$P$47</definedName>
    <definedName name="___xlnm._FilterDatabase_3" localSheetId="5">'1-4'!$A$12:$Q$108</definedName>
    <definedName name="___xlnm._FilterDatabase_3" localSheetId="6">'1-5'!$A$12:$Q$58</definedName>
    <definedName name="___xlnm._FilterDatabase_3" localSheetId="8">#REF!</definedName>
    <definedName name="___xlnm._FilterDatabase_3" localSheetId="9">#REF!</definedName>
    <definedName name="___xlnm._FilterDatabase_3" localSheetId="10">#REF!</definedName>
    <definedName name="___xlnm._FilterDatabase_3" localSheetId="13">'2-1'!$A$12:$P$52</definedName>
    <definedName name="___xlnm._FilterDatabase_3" localSheetId="14">'2-2'!$A$12:$P$49</definedName>
    <definedName name="___xlnm._FilterDatabase_3" localSheetId="15">'2-3'!$A$12:$P$32</definedName>
    <definedName name="___xlnm._FilterDatabase_3" localSheetId="12">#REF!</definedName>
    <definedName name="___xlnm._FilterDatabase_3">#REF!</definedName>
    <definedName name="___xlnm._FilterDatabase_3_1" localSheetId="11">#REF!</definedName>
    <definedName name="___xlnm._FilterDatabase_3_1" localSheetId="3">'1-2'!$A$12:$P$80</definedName>
    <definedName name="___xlnm._FilterDatabase_3_1" localSheetId="4">'1-3'!$A$12:$P$47</definedName>
    <definedName name="___xlnm._FilterDatabase_3_1" localSheetId="5">'1-4'!$A$12:$Q$108</definedName>
    <definedName name="___xlnm._FilterDatabase_3_1" localSheetId="6">'1-5'!$A$12:$Q$58</definedName>
    <definedName name="___xlnm._FilterDatabase_3_1" localSheetId="8">#REF!</definedName>
    <definedName name="___xlnm._FilterDatabase_3_1" localSheetId="9">#REF!</definedName>
    <definedName name="___xlnm._FilterDatabase_3_1" localSheetId="10">#REF!</definedName>
    <definedName name="___xlnm._FilterDatabase_3_1" localSheetId="13">'2-1'!$A$12:$P$52</definedName>
    <definedName name="___xlnm._FilterDatabase_3_1" localSheetId="14">'2-2'!$A$12:$P$49</definedName>
    <definedName name="___xlnm._FilterDatabase_3_1" localSheetId="15">'2-3'!$A$12:$P$32</definedName>
    <definedName name="___xlnm._FilterDatabase_3_1" localSheetId="12">#REF!</definedName>
    <definedName name="___xlnm._FilterDatabase_3_1">#REF!</definedName>
    <definedName name="___xlnm._FilterDatabase_4">"#REF!"</definedName>
    <definedName name="___xlnm._FilterDatabase_4_1">"#REF!"</definedName>
    <definedName name="___xlnm._FilterDatabase_5">"#REF!"</definedName>
    <definedName name="___xlnm._FilterDatabase_5_1">"#REF!"</definedName>
    <definedName name="___xlnm._FilterDatabase_6">'1-1'!$A$12:$P$146</definedName>
    <definedName name="__xlnm._FilterDatabase" localSheetId="2">'1-1'!$A$12:$P$146</definedName>
    <definedName name="__xlnm._FilterDatabase" localSheetId="3">'1-2'!$A$12:$P$80</definedName>
    <definedName name="__xlnm._FilterDatabase" localSheetId="4">'1-3'!$A$12:$P$47</definedName>
    <definedName name="__xlnm._FilterDatabase" localSheetId="5">'1-4'!$A$12:$Q$108</definedName>
    <definedName name="__xlnm._FilterDatabase" localSheetId="6">'1-5'!$A$12:$Q$58</definedName>
    <definedName name="__xlnm._FilterDatabase" localSheetId="13">'2-1'!$A$12:$P$52</definedName>
    <definedName name="__xlnm._FilterDatabase" localSheetId="14">'2-2'!$A$12:$P$49</definedName>
    <definedName name="__xlnm._FilterDatabase" localSheetId="15">'2-3'!$A$12:$P$32</definedName>
    <definedName name="__xlnm._FilterDatabase">"#REF!"</definedName>
    <definedName name="__xlnm._FilterDatabase_1" localSheetId="3">'1-2'!$A$12:$P$80</definedName>
    <definedName name="__xlnm._FilterDatabase_1" localSheetId="4">'1-3'!$A$12:$P$47</definedName>
    <definedName name="__xlnm._FilterDatabase_1" localSheetId="5">'1-4'!$A$12:$Q$108</definedName>
    <definedName name="__xlnm._FilterDatabase_1" localSheetId="6">'1-5'!$A$12:$Q$58</definedName>
    <definedName name="__xlnm._FilterDatabase_1" localSheetId="13">'2-1'!$A$12:$P$52</definedName>
    <definedName name="__xlnm._FilterDatabase_1" localSheetId="14">'2-2'!$A$12:$P$49</definedName>
    <definedName name="__xlnm._FilterDatabase_1" localSheetId="15">'2-3'!$A$12:$P$32</definedName>
    <definedName name="__xlnm._FilterDatabase_1">"#REF!"</definedName>
    <definedName name="__xlnm._FilterDatabase_1_1" localSheetId="3">'1-2'!$A$12:$P$80</definedName>
    <definedName name="__xlnm._FilterDatabase_1_1" localSheetId="4">'1-3'!$A$12:$P$47</definedName>
    <definedName name="__xlnm._FilterDatabase_1_1" localSheetId="5">'1-4'!$A$12:$Q$108</definedName>
    <definedName name="__xlnm._FilterDatabase_1_1" localSheetId="6">'1-5'!$A$12:$Q$58</definedName>
    <definedName name="__xlnm._FilterDatabase_1_1" localSheetId="13">'2-1'!$A$12:$P$52</definedName>
    <definedName name="__xlnm._FilterDatabase_1_1" localSheetId="14">'2-2'!$A$12:$P$49</definedName>
    <definedName name="__xlnm._FilterDatabase_1_1" localSheetId="15">'2-3'!$A$12:$P$32</definedName>
    <definedName name="__xlnm._FilterDatabase_1_1">"#REF!"</definedName>
    <definedName name="__xlnm._FilterDatabase_1_2">"#REF!"</definedName>
    <definedName name="__xlnm._FilterDatabase_1_3">"#REF!"</definedName>
    <definedName name="__xlnm._FilterDatabase_1_3_1">"#REF!"</definedName>
    <definedName name="__xlnm._FilterDatabase_1_4">"#REF!"</definedName>
    <definedName name="__xlnm._FilterDatabase_1_5">"#REF!"</definedName>
    <definedName name="__xlnm._FilterDatabase_1_6">"#REF!"</definedName>
    <definedName name="__xlnm._FilterDatabase_2">"#REF!"</definedName>
    <definedName name="__xlnm._FilterDatabase_2_1">"#REF!"</definedName>
    <definedName name="__xlnm._FilterDatabase_2_2">"#REF!"</definedName>
    <definedName name="__xlnm._FilterDatabase_2_3">"#REF!"</definedName>
    <definedName name="__xlnm._FilterDatabase_2_4">"#REF!"</definedName>
    <definedName name="__xlnm._FilterDatabase_2_5">"#REF!"</definedName>
    <definedName name="__xlnm._FilterDatabase_3">"#REF!"</definedName>
    <definedName name="__xlnm._FilterDatabase_3_1">"#REF!"</definedName>
    <definedName name="__xlnm._FilterDatabase_3_1_10">"#REF!"</definedName>
    <definedName name="__xlnm._FilterDatabase_3_10">"#REF!"</definedName>
    <definedName name="__xlnm._FilterDatabase_3_2">"#REF!"</definedName>
    <definedName name="__xlnm._FilterDatabase_3_3">"#REF!"</definedName>
    <definedName name="__xlnm._FilterDatabase_3_4">"#REF!"</definedName>
    <definedName name="__xlnm._FilterDatabase_3_5">"#REF!"</definedName>
    <definedName name="__xlnm._FilterDatabase_4">"#REF!"</definedName>
    <definedName name="__xlnm._FilterDatabase_4_1">"#REF!"</definedName>
    <definedName name="__xlnm._FilterDatabase_4_1_8">"#REF!"</definedName>
    <definedName name="__xlnm._FilterDatabase_4_2">"#REF!"</definedName>
    <definedName name="__xlnm._FilterDatabase_4_3">"#REF!"</definedName>
    <definedName name="__xlnm._FilterDatabase_4_4">"#REF!"</definedName>
    <definedName name="__xlnm._FilterDatabase_4_5">"#REF!"</definedName>
    <definedName name="__xlnm._FilterDatabase_4_8">"#REF!"</definedName>
    <definedName name="__xlnm._FilterDatabase_5">"#REF!"</definedName>
    <definedName name="__xlnm._FilterDatabase_5_1">"#REF!"</definedName>
    <definedName name="__xlnm._FilterDatabase_5_1_1">"#REF!"</definedName>
    <definedName name="__xlnm._FilterDatabase_5_1_1_1">"#REF!"</definedName>
    <definedName name="__xlnm._FilterDatabase_5_2">"#REF!"</definedName>
    <definedName name="__xlnm._FilterDatabase_5_3">"#REF!"</definedName>
    <definedName name="__xlnm._FilterDatabase_5_4">"#REF!"</definedName>
    <definedName name="__xlnm._FilterDatabase_5_5">"#REF!"</definedName>
    <definedName name="__xlnm._FilterDatabase_5_6">"#REF!"</definedName>
    <definedName name="__xlnm._FilterDatabase_5_7">"#REF!"</definedName>
    <definedName name="__xlnm._FilterDatabase_6">"#REF!"</definedName>
    <definedName name="__xlnm._FilterDatabase_6_1">"#REF!"</definedName>
    <definedName name="__xlnm._FilterDatabase_6_2">"#REF!"</definedName>
    <definedName name="__xlnm._FilterDatabase_6_3">"#REF!"</definedName>
    <definedName name="__xlnm._FilterDatabase_6_4">"#REF!"</definedName>
    <definedName name="__xlnm._FilterDatabase_6_5">"#REF!"</definedName>
    <definedName name="__xlnm._FilterDatabase_6_6">"#REF!"</definedName>
    <definedName name="__xlnm.Print_Area">"#REF!"</definedName>
    <definedName name="__xlnm.Print_Area_1">"#REF!"</definedName>
    <definedName name="__xlnm.Print_Area_2">"#REF!"</definedName>
    <definedName name="__xlnm.Print_Area_3">"#REF!"</definedName>
    <definedName name="__xlnm.Print_Area_4">"#REF!"</definedName>
    <definedName name="__xlnm.Print_Area_5">"#REF!"</definedName>
    <definedName name="__xlnm.Print_Area_6">"#REF!"</definedName>
    <definedName name="__xlnm.Print_Titles">"#REF!"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_1">"#REF!"</definedName>
    <definedName name="__xlnm.Print_Titles_2_2">"#REF!"</definedName>
    <definedName name="__xlnm.Print_Titles_2_3">"#REF!"</definedName>
    <definedName name="__xlnm.Print_Titles_2_4">"#REF!"</definedName>
    <definedName name="__xlnm.Print_Titles_2_5">"#REF!"</definedName>
    <definedName name="__xlnm.Print_Titles_3">"#REF!"</definedName>
    <definedName name="__xlnm.Print_Titles_3_1">"#REF!"</definedName>
    <definedName name="__xlnm.Print_Titles_3_2">"#REF!"</definedName>
    <definedName name="__xlnm.Print_Titles_3_3">"#REF!"</definedName>
    <definedName name="__xlnm.Print_Titles_3_4">"#REF!"</definedName>
    <definedName name="__xlnm.Print_Titles_3_5">"#REF!"</definedName>
    <definedName name="__xlnm.Print_Titles_4">"#REF!"</definedName>
    <definedName name="__xlnm.Print_Titles_4_1">"#REF!"</definedName>
    <definedName name="__xlnm.Print_Titles_4_2">"#REF!"</definedName>
    <definedName name="__xlnm.Print_Titles_4_3">"#REF!"</definedName>
    <definedName name="__xlnm.Print_Titles_4_4">"#REF!"</definedName>
    <definedName name="__xlnm.Print_Titles_4_5">"#REF!"</definedName>
    <definedName name="__xlnm.Print_Titles_4_6">"#REF!"</definedName>
    <definedName name="__xlnm.Print_Titles_4_7">"#REF!"</definedName>
    <definedName name="__xlnm.Print_Titles_5">"#REF!"</definedName>
    <definedName name="__xlnm.Print_Titles_5_1">"#REF!"</definedName>
    <definedName name="__xlnm.Print_Titles_5_2">"#REF!"</definedName>
    <definedName name="__xlnm.Print_Titles_5_3">"#REF!"</definedName>
    <definedName name="__xlnm.Print_Titles_5_4">"#REF!"</definedName>
    <definedName name="__xlnm.Print_Titles_5_5">"#REF!"</definedName>
    <definedName name="__xlnm.Print_Titles_5_6">"#REF!"</definedName>
    <definedName name="__xlnm.Print_Titles_5_7">"#REF!"</definedName>
    <definedName name="_1Excel_BuiltIn__FilterDatabase_2">"#REF!"</definedName>
    <definedName name="_1Excel_BuiltIn__FilterDatabase_6">"#REF!"</definedName>
    <definedName name="_2Excel_BuiltIn__FilterDatabase_3">"#REF!"</definedName>
    <definedName name="_3Excel_BuiltIn__FilterDatabase_4">"#REF!"</definedName>
    <definedName name="_4Excel_BuiltIn__FilterDatabase_5">"#REF!"</definedName>
    <definedName name="_5Excel_BuiltIn__FilterDatabase_6">"#REF!"</definedName>
    <definedName name="_6Excel_BuiltIn__FilterDatabase_7">"#REF!"</definedName>
    <definedName name="_xlnm._FilterDatabase" localSheetId="2" hidden="1">'1-1'!$A$12:$P$146</definedName>
    <definedName name="_xlnm._FilterDatabase" localSheetId="3" hidden="1">'1-2'!$A$12:$P$80</definedName>
    <definedName name="_xlnm._FilterDatabase" localSheetId="4" hidden="1">'1-3'!$A$12:$P$47</definedName>
    <definedName name="_xlnm._FilterDatabase" localSheetId="5" hidden="1">'1-4'!$A$12:$Q$108</definedName>
    <definedName name="_xlnm._FilterDatabase" localSheetId="6" hidden="1">'1-5'!$A$12:$Q$58</definedName>
    <definedName name="_xlnm._FilterDatabase" localSheetId="13" hidden="1">'2-1'!$A$12:$P$52</definedName>
    <definedName name="_xlnm._FilterDatabase" localSheetId="14" hidden="1">'2-2'!$A$12:$P$49</definedName>
    <definedName name="_xlnm._FilterDatabase" localSheetId="15" hidden="1">'2-3'!$A$12:$P$32</definedName>
    <definedName name="aaaaaaaaaaa">"#REF!"</definedName>
    <definedName name="aaaaaaaaaaa_1">"#REF!"</definedName>
    <definedName name="aaaaaaaaaaa_2">"#REF!"</definedName>
    <definedName name="aaaaaaaaaaa_3">"#REF!"</definedName>
    <definedName name="aaaaaaaaaaa_4">"#REF!"</definedName>
    <definedName name="er">"#REF!"</definedName>
    <definedName name="er_1">"#REF!"</definedName>
    <definedName name="er_2">"#REF!"</definedName>
    <definedName name="er_3">"#REF!"</definedName>
    <definedName name="er_4">"#REF!"</definedName>
    <definedName name="er_5">"#REF!"</definedName>
    <definedName name="Excel_BuiltIn_Print_Titles_3">"#REF!"</definedName>
    <definedName name="Excel_BuiltIn_Print_Titles_3_1">"#REF!"</definedName>
    <definedName name="Excel_BuiltIn_Print_Titles_3_2">"#REF!"</definedName>
    <definedName name="Excel_BuiltIn_Print_Titles_3_3">"#REF!"</definedName>
    <definedName name="Excel_BuiltIn_Print_Titles_3_4">"#REF!"</definedName>
    <definedName name="Excel_BuiltIn_Print_Titles_5">"#REF!"</definedName>
    <definedName name="Excel_BuiltIn_Print_Titles_5_1">"#REF!"</definedName>
    <definedName name="Excel_BuiltIn_Print_Titles_5_2">"#REF!"</definedName>
    <definedName name="Excel_BuiltIn_Print_Titles_5_3">"#REF!"</definedName>
    <definedName name="Excel_BuiltIn_Print_Titles_5_4">"#REF!"</definedName>
    <definedName name="Excel_BuiltIn_Print_Titles_5_5">"#REF!"</definedName>
    <definedName name="Excel_BuiltIn_Print_Titles_5_6">"#REF!"</definedName>
    <definedName name="I">"#REF!"</definedName>
    <definedName name="I_1">"#REF!"</definedName>
    <definedName name="I_2">"#REF!"</definedName>
    <definedName name="I_3">"#REF!"</definedName>
    <definedName name="I_4">"#REF!"</definedName>
    <definedName name="_xlnm.Print_Area" localSheetId="2">'1-1'!$A$1:$P$150</definedName>
  </definedNames>
  <calcPr calcId="145621" fullPrecision="0"/>
</workbook>
</file>

<file path=xl/calcChain.xml><?xml version="1.0" encoding="utf-8"?>
<calcChain xmlns="http://schemas.openxmlformats.org/spreadsheetml/2006/main">
  <c r="E18" i="10" l="1"/>
  <c r="H28" i="13"/>
  <c r="K28" i="13" s="1"/>
  <c r="L28" i="13"/>
  <c r="M28" i="13"/>
  <c r="P28" i="13" s="1"/>
  <c r="N28" i="13"/>
  <c r="O28" i="13"/>
  <c r="M143" i="4" l="1"/>
  <c r="E14" i="2"/>
  <c r="N143" i="4"/>
  <c r="F14" i="2" s="1"/>
  <c r="F19" i="2"/>
  <c r="F20" i="2"/>
  <c r="F22" i="2"/>
  <c r="F23" i="2"/>
  <c r="O143" i="4"/>
  <c r="G14" i="2"/>
  <c r="L143" i="4"/>
  <c r="H14" i="2" s="1"/>
  <c r="H19" i="2"/>
  <c r="E76" i="4"/>
  <c r="E25" i="4"/>
  <c r="E54" i="4"/>
  <c r="E14" i="10"/>
  <c r="E16" i="10"/>
  <c r="E19" i="10"/>
  <c r="E20" i="10"/>
  <c r="E21" i="10"/>
  <c r="E22" i="10"/>
  <c r="E24" i="10"/>
  <c r="E25" i="10"/>
  <c r="E26" i="10"/>
  <c r="E27" i="10"/>
  <c r="E28" i="10"/>
  <c r="E44" i="10"/>
  <c r="E45" i="10"/>
  <c r="E46" i="10"/>
  <c r="P49" i="10"/>
  <c r="N8" i="10"/>
  <c r="L49" i="10"/>
  <c r="L29" i="13"/>
  <c r="E61" i="9"/>
  <c r="E62" i="9"/>
  <c r="E63" i="9"/>
  <c r="E64" i="9"/>
  <c r="L77" i="9"/>
  <c r="H15" i="2" s="1"/>
  <c r="H43" i="14"/>
  <c r="M43" i="14"/>
  <c r="M44" i="14"/>
  <c r="E16" i="2" s="1"/>
  <c r="N43" i="14"/>
  <c r="N44" i="14"/>
  <c r="F16" i="2" s="1"/>
  <c r="O43" i="14"/>
  <c r="O44" i="14"/>
  <c r="G16" i="2" s="1"/>
  <c r="P43" i="14"/>
  <c r="P44" i="14"/>
  <c r="N8" i="14" s="1"/>
  <c r="N105" i="15"/>
  <c r="E17" i="2" s="1"/>
  <c r="O105" i="15"/>
  <c r="F17" i="2" s="1"/>
  <c r="P105" i="15"/>
  <c r="G17" i="2" s="1"/>
  <c r="Q105" i="15"/>
  <c r="M105" i="15"/>
  <c r="H17" i="2" s="1"/>
  <c r="H54" i="16"/>
  <c r="M54" i="16"/>
  <c r="N54" i="16"/>
  <c r="O55" i="16"/>
  <c r="G18" i="2" s="1"/>
  <c r="J54" i="16"/>
  <c r="O54" i="16"/>
  <c r="P54" i="16"/>
  <c r="L54" i="16"/>
  <c r="L55" i="16"/>
  <c r="H18" i="2" s="1"/>
  <c r="L30" i="19"/>
  <c r="L31" i="19"/>
  <c r="H21" i="2" s="1"/>
  <c r="L39" i="20"/>
  <c r="L40" i="20"/>
  <c r="H22" i="2" s="1"/>
  <c r="L29" i="21"/>
  <c r="H23" i="2" s="1"/>
  <c r="N39" i="20"/>
  <c r="N40" i="20"/>
  <c r="O39" i="20"/>
  <c r="O40" i="20"/>
  <c r="G22" i="2" s="1"/>
  <c r="O30" i="19"/>
  <c r="O31" i="19"/>
  <c r="G21" i="2" s="1"/>
  <c r="N33" i="17"/>
  <c r="N34" i="17"/>
  <c r="O33" i="17"/>
  <c r="O34" i="17"/>
  <c r="G20" i="2" s="1"/>
  <c r="L43" i="14"/>
  <c r="L44" i="14"/>
  <c r="H16" i="2" s="1"/>
  <c r="N77" i="9"/>
  <c r="F15" i="2" s="1"/>
  <c r="O77" i="9"/>
  <c r="G15" i="2" s="1"/>
  <c r="M77" i="9"/>
  <c r="E15" i="2" s="1"/>
  <c r="D15" i="2" s="1"/>
  <c r="M29" i="21"/>
  <c r="E23" i="2" s="1"/>
  <c r="N29" i="21"/>
  <c r="O29" i="21"/>
  <c r="G23" i="2" s="1"/>
  <c r="P29" i="21"/>
  <c r="N8" i="21" s="1"/>
  <c r="K54" i="16"/>
  <c r="K43" i="14"/>
  <c r="E136" i="4"/>
  <c r="E133" i="4"/>
  <c r="E132" i="4"/>
  <c r="E131" i="4"/>
  <c r="E79" i="4"/>
  <c r="E77" i="4"/>
  <c r="E74" i="4"/>
  <c r="E73" i="4"/>
  <c r="E66" i="4"/>
  <c r="E65" i="4"/>
  <c r="E31" i="4"/>
  <c r="E22" i="4"/>
  <c r="E21" i="4"/>
  <c r="E20" i="4"/>
  <c r="E19" i="4"/>
  <c r="E17" i="4"/>
  <c r="E18" i="4" s="1"/>
  <c r="E16" i="4"/>
  <c r="E15" i="4"/>
  <c r="E14" i="4"/>
  <c r="E34" i="4"/>
  <c r="E43" i="4"/>
  <c r="E44" i="4"/>
  <c r="E46" i="4" s="1"/>
  <c r="E47" i="4" s="1"/>
  <c r="E45" i="4"/>
  <c r="M39" i="20"/>
  <c r="M40" i="20"/>
  <c r="E22" i="2" s="1"/>
  <c r="D22" i="2" s="1"/>
  <c r="N30" i="19"/>
  <c r="N31" i="19"/>
  <c r="F21" i="2" s="1"/>
  <c r="M30" i="19"/>
  <c r="M31" i="19"/>
  <c r="E21" i="2" s="1"/>
  <c r="K30" i="19"/>
  <c r="P39" i="20"/>
  <c r="P40" i="20"/>
  <c r="N8" i="20" s="1"/>
  <c r="K39" i="20"/>
  <c r="E56" i="4"/>
  <c r="E35" i="4"/>
  <c r="E41" i="4"/>
  <c r="L33" i="17"/>
  <c r="M33" i="17"/>
  <c r="L34" i="17"/>
  <c r="H20" i="2" s="1"/>
  <c r="E44" i="6"/>
  <c r="E43" i="6"/>
  <c r="E42" i="6"/>
  <c r="E41" i="6"/>
  <c r="E40" i="6"/>
  <c r="E38" i="6"/>
  <c r="E37" i="6"/>
  <c r="E36" i="6"/>
  <c r="E35" i="6"/>
  <c r="E34" i="6"/>
  <c r="E33" i="6"/>
  <c r="E32" i="6"/>
  <c r="E26" i="6"/>
  <c r="K33" i="17"/>
  <c r="P33" i="17"/>
  <c r="P34" i="17"/>
  <c r="N8" i="17" s="1"/>
  <c r="O8" i="15"/>
  <c r="P77" i="9"/>
  <c r="N8" i="9"/>
  <c r="N46" i="6"/>
  <c r="F15" i="18" s="1"/>
  <c r="L46" i="6"/>
  <c r="H15" i="18"/>
  <c r="O49" i="10"/>
  <c r="G14" i="18" s="1"/>
  <c r="N49" i="10"/>
  <c r="F14" i="18"/>
  <c r="H14" i="18"/>
  <c r="H16" i="18"/>
  <c r="H17" i="18" s="1"/>
  <c r="D9" i="18" s="1"/>
  <c r="O46" i="6"/>
  <c r="G15" i="18" s="1"/>
  <c r="P30" i="19"/>
  <c r="P31" i="19"/>
  <c r="N8" i="19" s="1"/>
  <c r="M34" i="17"/>
  <c r="E20" i="2" s="1"/>
  <c r="D20" i="2" s="1"/>
  <c r="L112" i="11"/>
  <c r="P143" i="4"/>
  <c r="N8" i="4"/>
  <c r="M49" i="10"/>
  <c r="E14" i="18"/>
  <c r="N29" i="13"/>
  <c r="F16" i="18" s="1"/>
  <c r="M29" i="13"/>
  <c r="E16" i="18" s="1"/>
  <c r="M46" i="6"/>
  <c r="E15" i="18" s="1"/>
  <c r="O112" i="11"/>
  <c r="G19" i="2" s="1"/>
  <c r="M112" i="11"/>
  <c r="E19" i="2" s="1"/>
  <c r="D19" i="2" s="1"/>
  <c r="P46" i="6"/>
  <c r="N8" i="6" s="1"/>
  <c r="P112" i="11"/>
  <c r="N8" i="11"/>
  <c r="N112" i="11"/>
  <c r="D14" i="2" l="1"/>
  <c r="D15" i="18"/>
  <c r="F17" i="18"/>
  <c r="D14" i="18"/>
  <c r="E17" i="18"/>
  <c r="D23" i="2"/>
  <c r="D21" i="2"/>
  <c r="D17" i="2"/>
  <c r="D16" i="2"/>
  <c r="H24" i="2"/>
  <c r="D9" i="2" s="1"/>
  <c r="G24" i="2"/>
  <c r="M55" i="16"/>
  <c r="E18" i="2" s="1"/>
  <c r="E24" i="2" s="1"/>
  <c r="P29" i="13" l="1"/>
  <c r="N8" i="13" s="1"/>
  <c r="O29" i="13"/>
  <c r="G16" i="18" s="1"/>
  <c r="P55" i="16"/>
  <c r="O8" i="16" s="1"/>
  <c r="D16" i="18" l="1"/>
  <c r="D17" i="18" s="1"/>
  <c r="G17" i="18"/>
  <c r="N55" i="16"/>
  <c r="F18" i="2" s="1"/>
  <c r="F24" i="2" s="1"/>
  <c r="D18" i="2"/>
  <c r="D24" i="2" s="1"/>
  <c r="D21" i="18" l="1"/>
  <c r="D28" i="2"/>
  <c r="D8" i="2" s="1"/>
  <c r="D8" i="18" l="1"/>
  <c r="C12" i="1"/>
  <c r="C11" i="1"/>
  <c r="C15" i="1" s="1"/>
  <c r="C17" i="1" s="1"/>
</calcChain>
</file>

<file path=xl/sharedStrings.xml><?xml version="1.0" encoding="utf-8"?>
<sst xmlns="http://schemas.openxmlformats.org/spreadsheetml/2006/main" count="1846" uniqueCount="671">
  <si>
    <t>Būvniecības koptāme</t>
  </si>
  <si>
    <t>Būves nosaukums: SARC "Staļģene"telpu pārbūve un teritorijas labiekārtošana</t>
  </si>
  <si>
    <t>Būves adrese: Svirlaukas iela 9, Staļģene, Jaunsvirlaukas pag., Jelgavas novads</t>
  </si>
  <si>
    <t> Nr.</t>
  </si>
  <si>
    <t> Objekta nosaukums</t>
  </si>
  <si>
    <t> Objekta izmaksas</t>
  </si>
  <si>
    <t>p.k.</t>
  </si>
  <si>
    <t>(Eur)</t>
  </si>
  <si>
    <t>Telpu pārbūve</t>
  </si>
  <si>
    <t>Teritorijas labiekārtošana</t>
  </si>
  <si>
    <t>  </t>
  </si>
  <si>
    <t> Kopā</t>
  </si>
  <si>
    <t>Pievienotās vērtības nodoklis (21% )</t>
  </si>
  <si>
    <t>Sastādīja</t>
  </si>
  <si>
    <t>(paraksts un tā atšifrējums, datums)</t>
  </si>
  <si>
    <t>Pārbaudīja</t>
  </si>
  <si>
    <t>Sertifikāta Nr.</t>
  </si>
  <si>
    <t>Kopsavilkuma aprēķini pa darbu veidiem vai konstruktīvajiem elementiem Nr.1</t>
  </si>
  <si>
    <t>(Darba veids vai konstruktīvā elementa nosaukums)</t>
  </si>
  <si>
    <t>Būves nosaukums: SARC "Staļģene"telpu pārbūve</t>
  </si>
  <si>
    <t>Pasūtījuma Nr.: 12/2018</t>
  </si>
  <si>
    <t>Par kopējo summu, Eur</t>
  </si>
  <si>
    <t xml:space="preserve">Kopējā darbietilpība, c/st </t>
  </si>
  <si>
    <t> Nr.p.k.</t>
  </si>
  <si>
    <t>Kods, tāmes Nr.</t>
  </si>
  <si>
    <t>Būvdarba veids vai konstruktīvā elementa nosaukums</t>
  </si>
  <si>
    <t>Tāmes izmaksas</t>
  </si>
  <si>
    <t>Tai skaitā:</t>
  </si>
  <si>
    <t>Darbietilpība ( c/h)</t>
  </si>
  <si>
    <t>Darba alga</t>
  </si>
  <si>
    <t>Būvizstrādājumi</t>
  </si>
  <si>
    <t xml:space="preserve">Mehānismi </t>
  </si>
  <si>
    <t>1-1</t>
  </si>
  <si>
    <t>Vispārējie būvdarbi</t>
  </si>
  <si>
    <t>1-2</t>
  </si>
  <si>
    <t>Ūdensvads, kanalizācija -Iekšējie tīkli</t>
  </si>
  <si>
    <t>1-3</t>
  </si>
  <si>
    <t>Apkure</t>
  </si>
  <si>
    <t>1-4</t>
  </si>
  <si>
    <t>Ventilācija</t>
  </si>
  <si>
    <t>1-5</t>
  </si>
  <si>
    <t>Katlu telpa</t>
  </si>
  <si>
    <t>1-6</t>
  </si>
  <si>
    <t>Elektroapgāde- iekšējie tīkli</t>
  </si>
  <si>
    <t>1-7</t>
  </si>
  <si>
    <t>Ugunsgrēka atklāšanas un trauksmes signalizācijas sistēma</t>
  </si>
  <si>
    <t>1-8</t>
  </si>
  <si>
    <t>Video novērošanas sistēma</t>
  </si>
  <si>
    <t>1-9</t>
  </si>
  <si>
    <t>Datoru tīkli</t>
  </si>
  <si>
    <t>1-10</t>
  </si>
  <si>
    <t>Izsaukuma sistēma</t>
  </si>
  <si>
    <t>T.sk.darba aizsardzība</t>
  </si>
  <si>
    <t>Pavisam kopā</t>
  </si>
  <si>
    <t>Lokālā tāme Nr.1-1</t>
  </si>
  <si>
    <t>Būves nosaukums:SARC "Staļģene"telpu pārbūve</t>
  </si>
  <si>
    <t>Tāme sastādīta 2018.gada tirgus cenās pamatojoties uz AR, BK rasējumiem</t>
  </si>
  <si>
    <t> Kods</t>
  </si>
  <si>
    <t> Mērvie-nība</t>
  </si>
  <si>
    <t> Dau-dzums</t>
  </si>
  <si>
    <t> Vienības izmaksas</t>
  </si>
  <si>
    <t> Kopā uz visu apjomu</t>
  </si>
  <si>
    <t>Būvdarbu nosaukums</t>
  </si>
  <si>
    <t> laika norma (c/h)</t>
  </si>
  <si>
    <t> darba samaksas likme (Eur/h)</t>
  </si>
  <si>
    <t xml:space="preserve"> darba alga </t>
  </si>
  <si>
    <t>būvizstrādājumi</t>
  </si>
  <si>
    <t xml:space="preserve"> mehā-nismi </t>
  </si>
  <si>
    <t xml:space="preserve"> kopā </t>
  </si>
  <si>
    <t> darbietilpī-ba (c/h)</t>
  </si>
  <si>
    <t>summa</t>
  </si>
  <si>
    <t>Pagrabstāva telpas</t>
  </si>
  <si>
    <t>Demontēt starpsienas</t>
  </si>
  <si>
    <t>m2</t>
  </si>
  <si>
    <t>Mūrēt jaunu starpsienu b=100mm no vieglbetona blokiem</t>
  </si>
  <si>
    <t>Aizmūrēt ailas sienā ar vieglbetona blokiem</t>
  </si>
  <si>
    <t>m3</t>
  </si>
  <si>
    <t>Atjaunot esošo betona grīdu, ieklājot hidoizolāciju un  betona izlīdzinošo slāni</t>
  </si>
  <si>
    <t>Betona grīdas pretputekļu apstrāde</t>
  </si>
  <si>
    <t>Grīdas flīzēšana ar akmens masas flīzēm 20x20cm</t>
  </si>
  <si>
    <t>Betona grīdlīstes izveidošana</t>
  </si>
  <si>
    <t>m</t>
  </si>
  <si>
    <t>Flīzētas grīdlīstes izveidošana h=10cm</t>
  </si>
  <si>
    <t>Betona kāpņu remonts, atjaunošana</t>
  </si>
  <si>
    <t xml:space="preserve">Esošo dz/betona griestu tīrīšana,līdzināšana </t>
  </si>
  <si>
    <t>Esošo dz/betona griestu  špaktelēšana , krāsošana ar mitrumizturīgu krāsu</t>
  </si>
  <si>
    <t>Sienu tīrīšana, līdzināšana ar apmetumu</t>
  </si>
  <si>
    <t xml:space="preserve">Sienu flīzēšana ar keramikas flīzēm </t>
  </si>
  <si>
    <t>Sienu špaktelēšana, krāsošana ar mitrumizturīgu krāsu</t>
  </si>
  <si>
    <t>Montēt durvju bloku D-5- 710x2100, PVC durvis ar furnitūru, ar ventilācijas resti, ailas apdari no abām pusēm</t>
  </si>
  <si>
    <t>kpl</t>
  </si>
  <si>
    <t>Montēt durvju bloku D-7- 900x2100, krāsotas koka pildiņu durvis ar furnitūru, ailas apdari no abām pusēm</t>
  </si>
  <si>
    <t>Pakāpeniski atrakt pamatus līdz pamatu pēdai h=~2m</t>
  </si>
  <si>
    <t>Attīrīt pamatu un ieklāt vertikālo hidroizolāciju ISOSTUD 100</t>
  </si>
  <si>
    <t>Piebērt grunti pamatiem</t>
  </si>
  <si>
    <t xml:space="preserve">Kabineta izbūve </t>
  </si>
  <si>
    <t xml:space="preserve">Demontēt ārējās betona kāpnes </t>
  </si>
  <si>
    <t>Demontēt fasādes  siltumizolāciju</t>
  </si>
  <si>
    <t>Demontēt, montēt lietus ūdens notekcauruli pēc fasādes siltināšanas</t>
  </si>
  <si>
    <t>vieta</t>
  </si>
  <si>
    <t>Demontēt durvju bloku</t>
  </si>
  <si>
    <t>gab</t>
  </si>
  <si>
    <t>Demontēt loga bloku</t>
  </si>
  <si>
    <t xml:space="preserve">Aizmūrēt durvju ailu ārsienā </t>
  </si>
  <si>
    <t>Izveidot durvju ailu ārsienā 1,2x2,1m, izbūvējot metāla pārsedzi no diviem UPN 160 profiliem. Ailas apdare</t>
  </si>
  <si>
    <t>vietas</t>
  </si>
  <si>
    <t>Mūrēt ārējo sienu  no vieglbetona blokiem 25cm</t>
  </si>
  <si>
    <t>Montēt PVC loga bloku 3040x1300, daļēji veramu ar iekēšjo un ārējo palodzi, ailas apdari no iekšpuses</t>
  </si>
  <si>
    <t>Līdzināt un siltināt cokolu ar ekstrudēto putupolistirolu 50mm</t>
  </si>
  <si>
    <t>Siltināt sienas ar akmens vati 150mm</t>
  </si>
  <si>
    <t>Siltināt logailas ar akmens vati 20mm</t>
  </si>
  <si>
    <t>Līmēt stiklšķiedras zemapmetuma sietu</t>
  </si>
  <si>
    <t>Fasādes dekoratīvais apmetums</t>
  </si>
  <si>
    <t>Izlīdzinošā betona kārta grīdai 50mm</t>
  </si>
  <si>
    <t>Grīdas siltumizolācija no putu polistirola b=150mm</t>
  </si>
  <si>
    <t>Grīdas hidroizolācija</t>
  </si>
  <si>
    <t>Armēta betona grīda b=70mm, siets AIII d3mm 200x200</t>
  </si>
  <si>
    <t>Ieklāt linoleju 43 klase, to līmējot</t>
  </si>
  <si>
    <t>Uzstādīt krāsotas koka grīdlīstes</t>
  </si>
  <si>
    <t>Apmest mūrētās sienas no iekšpuses</t>
  </si>
  <si>
    <t>Špaktelēt, krāsot sienas ar tonētu ūdens emulsiju</t>
  </si>
  <si>
    <t>Ieklāt zem jumta seguma  antikondensāta plēvi</t>
  </si>
  <si>
    <t>Ieklāt pārsegumā akmens vati 200mm</t>
  </si>
  <si>
    <t>Ieklāt tvaika plēvi</t>
  </si>
  <si>
    <t>Apšūt griestus ar ģipškartonu, izbūvējot karkasu</t>
  </si>
  <si>
    <t>Špaktelēt, krāsot griestus</t>
  </si>
  <si>
    <t>1.stāva telpas</t>
  </si>
  <si>
    <t>Demontāžas darbi</t>
  </si>
  <si>
    <t xml:space="preserve">Demontēt durvju blokus starpsienā </t>
  </si>
  <si>
    <t>gb</t>
  </si>
  <si>
    <t>Demontēt ārdurvju bloku</t>
  </si>
  <si>
    <t>Paplatināt durvju ailas (par  280mm) , apdarinot jauno ailu</t>
  </si>
  <si>
    <t>Demontēt iekšējo pandusu</t>
  </si>
  <si>
    <t>Demontēt esošo linoleja grīdas segumu</t>
  </si>
  <si>
    <t xml:space="preserve">Demontēt esošo flīžu grīdas segumu </t>
  </si>
  <si>
    <t>Demontēt esošo  grīdas pamatni</t>
  </si>
  <si>
    <t>Demontēt sienu flīzējumu</t>
  </si>
  <si>
    <t>Sienas</t>
  </si>
  <si>
    <t>Aizmūrēt ailas starpsienā, mūrēt jaunu starpsienu b=100mm</t>
  </si>
  <si>
    <t>Aizmūrēt ailu  ārsienā</t>
  </si>
  <si>
    <t>Apmest jaunās mūrētās starpsienas, aizmūrējumus</t>
  </si>
  <si>
    <t>Atjaunot fasādes siltinājumu un apmetumu aizmūrētās ailas vietā</t>
  </si>
  <si>
    <t>Grīda</t>
  </si>
  <si>
    <t xml:space="preserve">Izbūvēt iekšējo pandusu 3,6x1,2m, veidojot padziļinājumu grīdā  </t>
  </si>
  <si>
    <t>Montēt pandusa margu</t>
  </si>
  <si>
    <t>Grīdas flīzēšana ar akmens masas flīzēm, ieklājot hidroizolāciju</t>
  </si>
  <si>
    <t>Ieklāt linoleju 43.klase , to līmējot, ar pamatnes sagatavošanu</t>
  </si>
  <si>
    <t>Montēt koka krāsotu/lakotu  grīdlīsti</t>
  </si>
  <si>
    <t>Izveidot flīzētu grīdlīsti h=10cm</t>
  </si>
  <si>
    <t>Ailas</t>
  </si>
  <si>
    <t>Montēt durvju bloku D-1- 1200x2100, krāsotas koka pildiņu durvis ar furnitūru, ailas apdari no abām pusēm</t>
  </si>
  <si>
    <t>Montēt durvju bloku D-2- 1000x2100, PVC durvis ar furnitūru, ar ventilācijas resti, ailas apdari no abām pusēm</t>
  </si>
  <si>
    <t>Montēt durvju bloku D-3- 900x2100, PVC durvis ar furnitūru, ar ventilācijas resti, ailas apdari no abām pusēm</t>
  </si>
  <si>
    <t>Montēt durvju bloku D-4- 820x2100, PVC durvis ar furnitūru, ar ventilācijas resti, ailas apdari no abām pusēm</t>
  </si>
  <si>
    <t>Montēt durvju bloku D-6- 800x2100, krāsotas koka pildiņu durvis ar furnitūru, ailas apdari no abām pusēm</t>
  </si>
  <si>
    <t>Montēt durvju bloku D-8- 1040x2100, krāsotas koka pildiņu durvis ar furnitūru, ailas apdari no abām pusēm</t>
  </si>
  <si>
    <t>Montēt ārdurvju bloku D-9- 1200x2100,Stiklotas alumīnija konstrukcijas durvis ar furnitūru, ailas apdari no abām pusēm</t>
  </si>
  <si>
    <t>Nomainīt ārdurvju bloku D-10 1350x2150 ar vitrīnu  763x1950 ,Stiklotas PVC konstrukcija ar furnitūru</t>
  </si>
  <si>
    <t>Montēt durvju bloku D-11-777x2100, PVC durvis ar furnitūru, ar ventilācijas resti, ailas apdari no abām pusēm</t>
  </si>
  <si>
    <t>Apdare</t>
  </si>
  <si>
    <t>Līdiznāt sienu, griestu apmetumu</t>
  </si>
  <si>
    <t>Flīzēt sienas ar keramikas flīzēm, ieklājot hidroizolāciju</t>
  </si>
  <si>
    <t>Špaktelēt, krāsot griestus ar baltu ūdens emulsiju</t>
  </si>
  <si>
    <t>Montēt iekārtos mitrumizturīgus Armstrong tipa griestus</t>
  </si>
  <si>
    <t>Citi darbi</t>
  </si>
  <si>
    <t>Demontēt esošo invalīdu pacēlāju</t>
  </si>
  <si>
    <t>kont</t>
  </si>
  <si>
    <t>Fasādes, jumta remonts</t>
  </si>
  <si>
    <t>Līmēt jaunu jumta virskārtu ar Technonicol Bikroelast HPK 4,0, ieskaitot parapetus</t>
  </si>
  <si>
    <t>Demontēt, montēt jaunus parapeta nosegelementus, atjaunojot zibensaizsrdzības sistēmas stiprinājumus</t>
  </si>
  <si>
    <t xml:space="preserve">Demontēt esošo vējkastes apšuvumu </t>
  </si>
  <si>
    <t>Remontēt esošo  bojāto vējkastes konstrukciju, montēt jaunu dzegas apšuvumu ar Ruukki Soffit loksnēm</t>
  </si>
  <si>
    <t>Atjaunot pie ieejas  betonētās atbalsta sienas, veidojot jaunu virsmas apdari , slīpumu</t>
  </si>
  <si>
    <t>Cokola, fasādes krāsojuma atjaunošana, remontējot notecējuma vietas</t>
  </si>
  <si>
    <t>Pagarināt esošās lietus ūdens notekcaurules līdz ievadam LKT sistēmā</t>
  </si>
  <si>
    <t>Nojume</t>
  </si>
  <si>
    <t>Montēt nojumes metāla konstrukcijas, stiprinot tās pie pamatnes ar Hilti ķīmiskajiem dībeļiem. Metāla konstrukciju krāsošana</t>
  </si>
  <si>
    <t>kg</t>
  </si>
  <si>
    <t>Montēt latojumu 25x100mm, antiseptizēts kokmateriāls, krāsots</t>
  </si>
  <si>
    <t>Ieklāt nojumes jumtu ar profilētā skārda loksnēm T35, RR31 ar profildetaļām-atloki, lāseņi</t>
  </si>
  <si>
    <t>Veidot jumta pieslēgumus pie dzegas un ēkas sienas</t>
  </si>
  <si>
    <t>Montēt lietus ūdens tekni d150 mm ar veidgabaliem un stiprinājumiem</t>
  </si>
  <si>
    <t>Montēt lietus ūdens notekcauruli d100 mm ar veidgabaliem un stiprinājumiem</t>
  </si>
  <si>
    <t>Panduss</t>
  </si>
  <si>
    <t>Zemes darbi- pamatu rakšana, grunts piebērums pamatiem, liekās grunts izlīdzināšana</t>
  </si>
  <si>
    <t>Blietēts šķembu pabērums zem stabveida pamatiem</t>
  </si>
  <si>
    <t>Stabveida pamatu betonēšna</t>
  </si>
  <si>
    <t>Pandusa metāla konstrukcijas montāža, krāsošana</t>
  </si>
  <si>
    <t>Tērauda  cirsti vilkta sieta S33 ieklāšana pandusa konstrukcijā</t>
  </si>
  <si>
    <t>Betona pakāpienu atjaunošana ( pie jaunizbūvētā pandusa)</t>
  </si>
  <si>
    <t>Tiešās izmaksas kopā, t. sk. darba devēja sociālais nodoklis (24,09%)</t>
  </si>
  <si>
    <t>Lokālā tāme Nr.1-2</t>
  </si>
  <si>
    <t>Tāme sastādīta 2018.gada tirgus cenās pamatojoties uz UK  rasējumiem</t>
  </si>
  <si>
    <t>Saimnieciski fekālā kanalizācija K-1</t>
  </si>
  <si>
    <t>Kanalizācijas caurule PPHT Ø110x2.7</t>
  </si>
  <si>
    <t>Kanalizācijas caurule PPHT Ø50x1.8</t>
  </si>
  <si>
    <t>Trejgabals 45˚ 110/110</t>
  </si>
  <si>
    <t>gab.</t>
  </si>
  <si>
    <t>Trejgabals 45˚ 50/110</t>
  </si>
  <si>
    <t>Līkums 45º Ø50 mm</t>
  </si>
  <si>
    <t>Līkums 45º Ø110 mm</t>
  </si>
  <si>
    <t>Diametru pāreja Ø50/110mm</t>
  </si>
  <si>
    <t>Invalīdu klozetpods komplektā ar skalojamo kasti un stiprinājumiem, veetikāls izvads</t>
  </si>
  <si>
    <t>kompl.</t>
  </si>
  <si>
    <t>Klozetpods ar skalojamo kasti un stiprinājumiem, vertikāls izvads</t>
  </si>
  <si>
    <t>Invalīdu roku mazgātne komplektā ar sifonu un stiprinājumiem</t>
  </si>
  <si>
    <t>Roku mazgātne komplektā ar sifonu un stiprinājumiem</t>
  </si>
  <si>
    <t>Dubultā trauku mazgāten ar sifonu un stiprinājumiem</t>
  </si>
  <si>
    <t>Dušas traps ar vertikālu izvadu OD110</t>
  </si>
  <si>
    <t>Traps ar horizontālu izvadu OD110</t>
  </si>
  <si>
    <t>Klozetpoda pievienojums 90° Ø110 mm</t>
  </si>
  <si>
    <t xml:space="preserve">Revīzija Ø110 ar metāla apkalpes lūku 200x200 mm </t>
  </si>
  <si>
    <t>Ārpus pārseguma montējama ugunsdrošā manžete Ø50</t>
  </si>
  <si>
    <t>Ārpus pārseguma montējama ugunsdrošā manžete Ø110</t>
  </si>
  <si>
    <t>Vēdināšanas jumtiņš OD110</t>
  </si>
  <si>
    <t>Kanalizācijas cauruļu stiprinājumi</t>
  </si>
  <si>
    <t>Esošo kanalizācijas cauruļvadu un sanitārtehnisko ierīču demontāža</t>
  </si>
  <si>
    <t>Montāžas palīgmateriāli</t>
  </si>
  <si>
    <t>Dzeramā ūdens un karstā ūdens ūdensapgāde Ū-1, S-3, S-4</t>
  </si>
  <si>
    <t>Daudzslāņu caurule Tigris K1 Ø16x2.0, darba temperatūra 95ºC</t>
  </si>
  <si>
    <t>Daudzslāņu caurule Tigris K1 Ø20x2.25, darba temperatūra 95ºC</t>
  </si>
  <si>
    <t>Daudzslāņu caurule Tigris K1 Ø25x2.5, darba temperatūra 95ºC</t>
  </si>
  <si>
    <t>Daudzslāņu caurule Tigris K1 Ø32x3.0, darba temperatūra 95ºC</t>
  </si>
  <si>
    <t>Presējamais trejgabals Ø16x16x16</t>
  </si>
  <si>
    <t>Presējamais trejgabals Ø16x16x20</t>
  </si>
  <si>
    <t>Presējamais trejgabals Ø20x16x20</t>
  </si>
  <si>
    <t>Presējamais trejgabals Ø25x16x25</t>
  </si>
  <si>
    <t>Presējamais trejgabals Ø25x25x25</t>
  </si>
  <si>
    <t>Presējamais trejgabals Ø32x16x32</t>
  </si>
  <si>
    <t>Presējamais trejgabals Ø32x25x20</t>
  </si>
  <si>
    <t>Presējamais trejgabals Ø32x25x25</t>
  </si>
  <si>
    <t>Presējamais trejgabals Ø32x25x32</t>
  </si>
  <si>
    <t>Presējamais trejgabals Ø32x32x32</t>
  </si>
  <si>
    <t>Presējamais līkums Ø16 90˚</t>
  </si>
  <si>
    <t>Presējamais līkums Ø20 90˚</t>
  </si>
  <si>
    <t>Presējamais līkums Ø25 90˚</t>
  </si>
  <si>
    <t>Presējamais līkums Ø32 90˚</t>
  </si>
  <si>
    <t>Presējama diametru pāreja Ø25/16</t>
  </si>
  <si>
    <t>Presējama diametru pāreja Ø32/25</t>
  </si>
  <si>
    <t>Pretkondensāta izolācija 13 mm caurulei Ø16</t>
  </si>
  <si>
    <t>Pretkondensāta izolācija 13 mm caurulei Ø20</t>
  </si>
  <si>
    <t>Pretkondensāta izolācija 13 mm caurulei Ø25</t>
  </si>
  <si>
    <t>Pretkondensāta izolācija 13 mm caurulei Ø32</t>
  </si>
  <si>
    <t>Akmensvates siltumizolācija Lameela mat Alu coat 20 mm caurulei Ø16</t>
  </si>
  <si>
    <t>Akmensvates siltumizolācija Lameela mat Alu coat 20 mm caurulei Ø20</t>
  </si>
  <si>
    <t>Akmensvates siltumizolācija Lameela mat Alu coat 20 mm caurulei Ø25</t>
  </si>
  <si>
    <t>Akmensvates siltumizolācija Lameela mat Alu coat 20 mm caurulei Ø32</t>
  </si>
  <si>
    <t>Lodvida ventīlis DN15</t>
  </si>
  <si>
    <t>Lodveida ventīlis DN25</t>
  </si>
  <si>
    <t>Balansējošais vārsts DN15</t>
  </si>
  <si>
    <t>Lodveida ventilis santehnikas pieslēgšanai DN15</t>
  </si>
  <si>
    <t>Invalīdu roku mazgātnes jaucējkrāns komplektā ar pievadiem</t>
  </si>
  <si>
    <t>Roku mazgātnes jaucējkrāns komplektā ar pievadiem</t>
  </si>
  <si>
    <t>Trauku mazgātnbes jaucējkrāns kompelktā ar pievadiem</t>
  </si>
  <si>
    <t>Veļas mašīnas un veļas žāvētāja pieslēguma komplekts HL602</t>
  </si>
  <si>
    <t>Cauruļvadu stiprinājumi</t>
  </si>
  <si>
    <t>Izbūvētās ūdensapgādes sistēmas spiediena pārbaude, skalošana, dezinfikcija atbilstoši LVS EN 806-4</t>
  </si>
  <si>
    <t>Esošo ūdensapgādes cauruļvadu demontāža</t>
  </si>
  <si>
    <t>Lokālā tāme Nr.1-3</t>
  </si>
  <si>
    <t>Tāme sastādīta 2018.gada tirgus cenās pamatojoties uz AVK  rasējumiem</t>
  </si>
  <si>
    <t>Tērauda plākšnu radiators Purmo Compact 22/200/1200 ar sānu pieslēgumu un sienas stiprinājumiem</t>
  </si>
  <si>
    <t>Tērauda plākšnu radiators Purmo Compact 22/300/1200 ar sānu pieslēgumu un sienas stiprinājumiem</t>
  </si>
  <si>
    <t>Tērauda plākšnu radiators Purmo Compact 11/500/600 ar sānu pieslēgumu un sienas stiprinājumiem</t>
  </si>
  <si>
    <t>Tērauda plākšnu radiators Purmo Compact 22/500/600 ar sānu pieslēgumu un sienas stiprinājumiem</t>
  </si>
  <si>
    <t>Tērauda plākšnu radiators Purmo Compact 22/500/700 ar sānu pieslēgumu un sienas stiprinājumiem</t>
  </si>
  <si>
    <t>Tērauda plākšnu radiators Purmo Compact 22/500/800 ar sānu pieslēgumu un sienas stiprinājumiem</t>
  </si>
  <si>
    <t>Tērauda plākšnu radiators Purmo Compact 22/500/1200 ar sānu pieslēgumu un sienas stiprinājumiem</t>
  </si>
  <si>
    <t>Tērauda plākšnu radiators Purmo Compact 22/500/2000 ar sānu pieslēgumu un sienas stiprinājumiem</t>
  </si>
  <si>
    <t>Tērauda plākšnu radiators Purmo Compact 11/600/500 ar sānu pieslēgumu un sienas stiprinājumiem</t>
  </si>
  <si>
    <t>Tērauda plākšnu radiators Purmo Compact 11/600/600 ar sānu pieslēgumu un sienas stiprinājumiem</t>
  </si>
  <si>
    <t>Tērauda plākšnu radiators Purmo Compact 11/600/900 ar sānu pieslēgumu un sienas stiprinājumiem</t>
  </si>
  <si>
    <t>Tērauda plākšnu radiators Purmo Compact 11/600/1400 ar sānu pieslēgumu un sienas stiprinājumiem</t>
  </si>
  <si>
    <t>Tērauda plākšnu radiators Purmo Compact 21/600/1000 ar sānu pieslēgumu un sienas stiprinājumiem</t>
  </si>
  <si>
    <t>Tērauda plākšnu radiators Purmo Compact 21/600/1200 ar sānu pieslēgumu un sienas stiprinājumiem</t>
  </si>
  <si>
    <t>Tērauda plākšnu radiators Purmo Compact 22/600/1600 ar sānu pieslēgumu un sienas stiprinājumiem</t>
  </si>
  <si>
    <t>Tērauda plākšnu radiators Purmo Compact 33/600/600 ar sānu pieslēgumu un sienas stiprinājumiem</t>
  </si>
  <si>
    <t>Tērauda plākšnu radiators Purmo Compact 11/900/600 ar sānu pieslēgumu un sienas stiprinājumiem</t>
  </si>
  <si>
    <t>No spiediena neatkarīgs radiatora vārsts RA-DV15</t>
  </si>
  <si>
    <t>Atgaitas ventīlis RLV-15</t>
  </si>
  <si>
    <t>Termostats AR-2000</t>
  </si>
  <si>
    <t>Karbonizēta tērauda caurule Prestabo OD15x1.2</t>
  </si>
  <si>
    <t>Karbonizēta tērauda caurule Prestabo OD18x1.2</t>
  </si>
  <si>
    <t>Autmātiskiskais atgaisošanas ventīlis DN15</t>
  </si>
  <si>
    <t>Presējamie cauruļvadu veidgabali (sistēmai PRESTABO)</t>
  </si>
  <si>
    <t>Pieslēgums esošajiem apkures cauruļvadiem</t>
  </si>
  <si>
    <t>Cauruļvadu stiprinājumi (skava, dībelis, skrūve, vītņstienis) caurulei OD15</t>
  </si>
  <si>
    <t>komp.</t>
  </si>
  <si>
    <t>Cauruļvadu stiprinājumi (skava, dībelis, skrūve, vītņstienis) caurulei OD18</t>
  </si>
  <si>
    <t>Esošo cauruļvadu demontāža</t>
  </si>
  <si>
    <t>Esošo apkures sildķemreņu demontāža</t>
  </si>
  <si>
    <t>Lokālā tāme Nr.1-4</t>
  </si>
  <si>
    <t>Tāme sastādīta 2018.gada tirgus cenās pamatojoties uzAVK  rasējumiem</t>
  </si>
  <si>
    <t>Nosūces sistēma N-1</t>
  </si>
  <si>
    <t>Gaisa vads</t>
  </si>
  <si>
    <t>Līkums-90</t>
  </si>
  <si>
    <t>Sānu pievienojums ar gumiju</t>
  </si>
  <si>
    <t>160/100</t>
  </si>
  <si>
    <t>200/125</t>
  </si>
  <si>
    <t>Pāreja</t>
  </si>
  <si>
    <t>200/160</t>
  </si>
  <si>
    <t>Nosūces difuzors</t>
  </si>
  <si>
    <t>CRL-100</t>
  </si>
  <si>
    <t>CRL-125</t>
  </si>
  <si>
    <t>CRL-160</t>
  </si>
  <si>
    <t>Regulējošais vārsts</t>
  </si>
  <si>
    <t>IRIS-100</t>
  </si>
  <si>
    <t>IRIS-125</t>
  </si>
  <si>
    <t>IRIS-160</t>
  </si>
  <si>
    <t>Kanāla nosūces ventilators</t>
  </si>
  <si>
    <t>VENT 200-ECOWAT</t>
  </si>
  <si>
    <t>Ātruma regulētājs</t>
  </si>
  <si>
    <t>REB ECOWATT</t>
  </si>
  <si>
    <t>Vienvirziena vārsts</t>
  </si>
  <si>
    <t>CARU 200</t>
  </si>
  <si>
    <t>Āra gaisa izmešans reste</t>
  </si>
  <si>
    <t>YGC-200</t>
  </si>
  <si>
    <t>Elektroapsaistes materiāli</t>
  </si>
  <si>
    <t>Nosūces sistēma N-2</t>
  </si>
  <si>
    <t>125/100</t>
  </si>
  <si>
    <t>160/125</t>
  </si>
  <si>
    <t>TD-1000/200 SILENT ECOWATT</t>
  </si>
  <si>
    <t>Gaisa izmešanas uzgalis</t>
  </si>
  <si>
    <t>HN-200</t>
  </si>
  <si>
    <t>Nosūces sistēma N-3</t>
  </si>
  <si>
    <t>125/125</t>
  </si>
  <si>
    <t>200/100</t>
  </si>
  <si>
    <t>Nosūces sistēma N-4</t>
  </si>
  <si>
    <t>160/160</t>
  </si>
  <si>
    <t>Lokālā tāme Nr.1-5</t>
  </si>
  <si>
    <t>Granulu silos GD-240 (V=15 m3) ar pneimo padeves mehānismu un granulu padeves cauruli OD50 mm (L=10 m)</t>
  </si>
  <si>
    <t>1.1</t>
  </si>
  <si>
    <t>1.2</t>
  </si>
  <si>
    <r>
      <rPr>
        <sz val="10"/>
        <rFont val="Times New Roman"/>
        <family val="1"/>
        <charset val="186"/>
      </rPr>
      <t>Karstā ūdens cirkulācijas sūknis q=0.35 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/h H=3.5 m</t>
    </r>
  </si>
  <si>
    <r>
      <rPr>
        <sz val="10"/>
        <rFont val="Times New Roman"/>
        <family val="1"/>
        <charset val="186"/>
      </rPr>
      <t>Apkures cirkulācijas sūknis q=2.81 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/h H=2.5 m</t>
    </r>
  </si>
  <si>
    <r>
      <rPr>
        <sz val="10"/>
        <rFont val="Times New Roman"/>
        <family val="1"/>
        <charset val="186"/>
      </rPr>
      <t>Apkures cirkulācijas sūknis q=1.95 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/h H=5.5 m</t>
    </r>
  </si>
  <si>
    <r>
      <rPr>
        <sz val="10"/>
        <rFont val="Times New Roman"/>
        <family val="1"/>
        <charset val="186"/>
      </rPr>
      <t>Apkures cirkulācijas sūknis q=3.50 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/h H=2.5 m</t>
    </r>
  </si>
  <si>
    <t>Izplešanās trauks 200 l</t>
  </si>
  <si>
    <t>Sanitārais izplešanās trauks 24 litri</t>
  </si>
  <si>
    <t>Drošība vārsts 3bar. DN15</t>
  </si>
  <si>
    <t>Drošība vārsts 10bar. DN15</t>
  </si>
  <si>
    <t>Izlaides ventīlis DN15</t>
  </si>
  <si>
    <t>Noslēgventīlis DN15</t>
  </si>
  <si>
    <t>Noslēgventīlis DN20</t>
  </si>
  <si>
    <t>Noslēgventīlis DN25</t>
  </si>
  <si>
    <t>Noslēgventīlis DN32</t>
  </si>
  <si>
    <t>Noslēgventīlis DN40</t>
  </si>
  <si>
    <t>Noslēgventīlis DN50</t>
  </si>
  <si>
    <t>Lodveida ventīlis ar kapi DN15</t>
  </si>
  <si>
    <t>Trejzaru ar motoru DN20 Kvs6.3 VRG131+CRA110</t>
  </si>
  <si>
    <t>Trejzaru ar motoru DN25 Kvs10 VRG131+CRA110</t>
  </si>
  <si>
    <t>Vienvirziena vārsts DN15</t>
  </si>
  <si>
    <t>Vienvirziena vārsts DN20</t>
  </si>
  <si>
    <t>Vienvirziena vārsts DN25</t>
  </si>
  <si>
    <t>Vienvirziena vārsts DN32</t>
  </si>
  <si>
    <t>Vienvirziena vārsts DN40</t>
  </si>
  <si>
    <t>Filtrs DN32</t>
  </si>
  <si>
    <t>Filtrs DN40</t>
  </si>
  <si>
    <t>Caurule DN15</t>
  </si>
  <si>
    <t>Caurule DN20</t>
  </si>
  <si>
    <t>Caurule DN25</t>
  </si>
  <si>
    <t>Caurule DN32</t>
  </si>
  <si>
    <t>Caurule DN40</t>
  </si>
  <si>
    <t>Caurule DN50</t>
  </si>
  <si>
    <t>Cauruļvadu veidgabali</t>
  </si>
  <si>
    <t>Spirta termometrs</t>
  </si>
  <si>
    <t>Monometrs</t>
  </si>
  <si>
    <t>Virsmas temperatūras sensosrs</t>
  </si>
  <si>
    <t>Iegremdējams ūdens temperatūras sensors</t>
  </si>
  <si>
    <t>Lokālā tāme Nr.1-6</t>
  </si>
  <si>
    <t>Elektroapgāde -iekšējie tīkli</t>
  </si>
  <si>
    <t>Tāme sastādīta 2018.gada tirgus cenās pamatojoties uz ELT rasējumiem</t>
  </si>
  <si>
    <t xml:space="preserve">Sadalnes proj.GS pie sienas montāža  V/A IP44 </t>
  </si>
  <si>
    <t xml:space="preserve">Sadalnes  proj. SS-1 pie sienas montāža  V/A IP44  </t>
  </si>
  <si>
    <t xml:space="preserve">Sadalnes  proj. SS-2 pie sienas montāža  V/A IP65  </t>
  </si>
  <si>
    <t xml:space="preserve">Sadalnes  proj. SS-3 iebūvējamā montāža  Z/A IP30  </t>
  </si>
  <si>
    <t xml:space="preserve">Sadalnes  proj. SS-4 iebūvējamā montāža  Z/A IP30  </t>
  </si>
  <si>
    <t xml:space="preserve">Sadalnes  proj. SS-5 iebūvējamā montāža  Z/A IP40 </t>
  </si>
  <si>
    <t xml:space="preserve">Sadalnes proj.VS pie sienas montāža  V/A IP44 </t>
  </si>
  <si>
    <t>Esošo sadalņu demontāža</t>
  </si>
  <si>
    <t>Sadalņu  pieslēgumu palīgmateriāli</t>
  </si>
  <si>
    <t>Kabelis CYKY 4x50</t>
  </si>
  <si>
    <t>Kabelis CYKY 5x10</t>
  </si>
  <si>
    <t>Kabelis CYKY 5x6</t>
  </si>
  <si>
    <t>Kabelis CYKY 5x4</t>
  </si>
  <si>
    <t xml:space="preserve">Kabelis (N)HXCH E30 3x1.5/1.5mm² </t>
  </si>
  <si>
    <t xml:space="preserve">Ugunsdrošā kabeļa stiprinājumi </t>
  </si>
  <si>
    <t>Kabelis NYM 5x6  </t>
  </si>
  <si>
    <t>Kabelis NYM 5x4  </t>
  </si>
  <si>
    <t>Kabelis NYM 3x2.5  </t>
  </si>
  <si>
    <t>Kabelis NYM 3x1.5  </t>
  </si>
  <si>
    <t>Kabelis CYKY 2x1.5  </t>
  </si>
  <si>
    <t>Kabelis NYM 2x1.5  </t>
  </si>
  <si>
    <t>Palīgmateriāli kabeļu montāžai</t>
  </si>
  <si>
    <t>Kabeļu trepe 300mm karsti cinkota ar griestu, SIENAS stiprinājumiem (vītņu stieņi, uzgriežņi paplāksnes)</t>
  </si>
  <si>
    <t>Palīgmateriāli kabeļu trepju montāžai, kabeļu stiprinājumi</t>
  </si>
  <si>
    <t>Aizsargcaurule ∅ 110 EVOCAB FLEX</t>
  </si>
  <si>
    <t>m.</t>
  </si>
  <si>
    <t>Aizsargcaurule ∅ 32 EVOEL SL komplektā ar pagriezieniem</t>
  </si>
  <si>
    <t>Aizsargcaurule ∅ 32 srtiprinājumi</t>
  </si>
  <si>
    <t>Aizsargcaurule ∅ 25 EVOEL SL komplektā ar pagriezieniem</t>
  </si>
  <si>
    <t>Aizsargcaurule ∅ 25 srtiprinājumi</t>
  </si>
  <si>
    <t>Aizsargcaurule ∅ 32 EVOEL FL</t>
  </si>
  <si>
    <t>Aizsargcaurule ∅ 25 EVOEL FL</t>
  </si>
  <si>
    <t>Kabeļu rievas montāža</t>
  </si>
  <si>
    <t>Gaismeklis LEDS-C4 15-4682-21-E9 
2x10W komplektā ar spuldzēm E27 LED</t>
  </si>
  <si>
    <t>Gaismeklis NORDLUX CY CLONE AR
 IEBŪVĒTU SLĒDZI 72991001 E14 15W</t>
  </si>
  <si>
    <t>Gaismeklis LEDS-C4 05-1804-14-00 
170x85 1W iebūvējams</t>
  </si>
  <si>
    <t>Gaismeklis  LEDS-C4 X-WALL K9 LED
11W 574x380</t>
  </si>
  <si>
    <t>Gaismeklis LEDS-C4 ESSENCE LED 18W L-1200mm ar iekarēm un EL pieslēgumu un 2gab. nosegglāzītes griestiem.</t>
  </si>
  <si>
    <t xml:space="preserve">Gaismeklis NORTHCLIFFE BARAT 44W
 LED 2x2700 IP66 </t>
  </si>
  <si>
    <t>Gaismeklis NORTHCLIFFE CARINA 41W
 LED 2x2500 IP40</t>
  </si>
  <si>
    <t xml:space="preserve">Gaismeklis NORTHCLIFFE LEVANTO R 21W
 LED 4x1200 IP20 </t>
  </si>
  <si>
    <t xml:space="preserve">Gaismeklis NORTHCLIFFE BARAT 16W
LED 1x2000 IP66 </t>
  </si>
  <si>
    <t xml:space="preserve">Gaismeklis NORTHCLIFFE CRUX 19W
LED 1x2100 IP66 </t>
  </si>
  <si>
    <t>Gaismeklis NORTHCLIFFE LEO LED 14W
 1x1200 IP54</t>
  </si>
  <si>
    <t>Gaismeklis IMPERIAL PLAFO 300 LED 1x2500 IP20 3512.PND.2500/840 21W komplektā ar iekarēm 1.5m El pieslēguma dekoratīvo vadu 2m un gala glāzīti kabelim</t>
  </si>
  <si>
    <t>Gaismeklis IMPERIAL PLAFO 430 LED 1x4200 IP20 3513.PND.4200/840 34W komplektā ar iekarēm 1.5m El pieslēguma dekoratīvo vadu 2m un gala glāzīti kabelim</t>
  </si>
  <si>
    <t>Gaismeklis IMPERIAL PLAFO 500 LED 1x5000 IP20 4227.PND.5000/840 40W komplektā ar iekarēm 1.5m El pieslēguma dekoratīvo vadu 2m un gala glāzīti kabelim</t>
  </si>
  <si>
    <t>Gaismeklis IMPERIAL PLAFO 650 LED 1x8500 IP20 3514.PND.8500/840 65W komplektā ar iekarēm 1.5m El pieslēguma dekoratīvo vadu 2m un gala glāzīti kabelim</t>
  </si>
  <si>
    <t>Gaismeklis IMPERIAL PLAFO 900 LED 1x12000 IP20 3515.PND.12000/840 76W komplektā ar iekarēm 1.5m El pieslēguma dekoratīvo vadu 2m un gala glāzīti kabelim</t>
  </si>
  <si>
    <t>Gaismeklis IMPERIAL PLAFO 430 LED 1x6400 IP20 6608.PND.6400/840 49WUP/DN komplektā ar iekarēm 1.5m El pieslēguma dekoratīvo vadu 2m un gala glāzīti kabelim</t>
  </si>
  <si>
    <t>Gaismeklis IMPERIAL PLAFO 500 LED 1x7200 IP20 6609.PND.7200/840 55W UP/DN komplektā ar iekarēm 1.5m El pieslēguma dekoratīvo vadu 2m un gala glāzīti kabelim</t>
  </si>
  <si>
    <t>Gaismeklis IMPERIAL PLAFO 900 LED 1x16400 IP20 6611.PND.16400/840 105W UP/DN komplektā ar iekarēm 1.5m El pieslēguma dekoratīvo vadu 2m un gala glāzīti kabelim</t>
  </si>
  <si>
    <t>Gaismeklis PERFORMANCE LIGHTING  PROŽEKTORS ASIMETRISKS GUELL 1A 06106694 53W</t>
  </si>
  <si>
    <t>Gaismeklis NORTHCLIFFE Carina LED IP40
1200 11W</t>
  </si>
  <si>
    <t>Gaismeklis NORTHCLIFFE Carina LED IP40
1200 11W ar avārijas bloku 3h</t>
  </si>
  <si>
    <t xml:space="preserve">Gaismeklis TM TECHNOLOGIE ITECH M2 NM 3h.akumulatoru virsbūvējams 2W/245lm </t>
  </si>
  <si>
    <t>Gaismeklis TM TECHNOLOGIE ONTEC AP 3h.
  ar sienas kronšteinu (NM) ar TESTA POGU</t>
  </si>
  <si>
    <t>Evakuācijas gaismekļu uzlīmes (UZ LEJU)
AV-7;AV-11;AV-12;AV-14;AV-15</t>
  </si>
  <si>
    <t>Evakuācijas gaismekļu uzlīmes (IZEJA)
AV-13;AV-6</t>
  </si>
  <si>
    <t>Evakuācijas gaismekļu uzlīmes (PA LABI)
AV-9</t>
  </si>
  <si>
    <t>Evakuācijas gaismekļu uzlīmes (PA KREISI)
AV-10</t>
  </si>
  <si>
    <t>Evakuācijas gaismekļu uzlīmes 
(KĀPNES UZ AUKŠU PA KREISI) AV-8</t>
  </si>
  <si>
    <t>Palīgmateriāli apgaismojuma  montāžai</t>
  </si>
  <si>
    <t>Rozete IP 44 1f.  z/a</t>
  </si>
  <si>
    <t>Rozete IP 20  1f.  z/a</t>
  </si>
  <si>
    <t>Rozete IP 44  1f.  V/A</t>
  </si>
  <si>
    <t>Rozete 3f kombinētā 380V</t>
  </si>
  <si>
    <t>Rozete IP 54  1f.  V/A</t>
  </si>
  <si>
    <t>Slēdzis 1P IP44 z/a</t>
  </si>
  <si>
    <t>Slēdzis 1P IP44 V/A</t>
  </si>
  <si>
    <t>Slēdzis 2P IP20 z/a</t>
  </si>
  <si>
    <t>Slēdzis 1P IP20 z/a</t>
  </si>
  <si>
    <t>Pārslēdzis 1P IP20 z/a</t>
  </si>
  <si>
    <t>Montāžas kārbas</t>
  </si>
  <si>
    <t>Nozarkārbas IP65</t>
  </si>
  <si>
    <t>Palīgmateriāli rozešu un slēdžu  montāžai</t>
  </si>
  <si>
    <t>Vertikālais zemētājs d20mm, l-1.5m</t>
  </si>
  <si>
    <t>Pretkorozijas lenta (rullis)</t>
  </si>
  <si>
    <t>Vads H07V-K 1x25mm</t>
  </si>
  <si>
    <t>Stieple karsti cinkota 10mm</t>
  </si>
  <si>
    <t>Mērijumu aka SP 5700 OBO BETTERMANN</t>
  </si>
  <si>
    <t>Mērijumu klemme karsti cinkota</t>
  </si>
  <si>
    <t>Klemme stieple 10mm-plakandzelzs</t>
  </si>
  <si>
    <t>Klemme plakandzelzs-plakandzelzs</t>
  </si>
  <si>
    <t>Zemējuma lenta 30x3.5mm</t>
  </si>
  <si>
    <t>Klemme vertikālais zemētājs-lenta</t>
  </si>
  <si>
    <t>Zemējuma stieņa spice</t>
  </si>
  <si>
    <t>Adapteris zemējuma stieņu iedzīšanai</t>
  </si>
  <si>
    <t>Potenciāla izlīdzinošā klemme</t>
  </si>
  <si>
    <t>Palīgmateriāli kontūra un zemējuma montāžai</t>
  </si>
  <si>
    <t>ESOŠĀ ĒKAS KONTŪRA MĒRIJUMI, SAKARTOŠANA PĒC JUMTA UN SIENU REKONSTRUKCIJAS</t>
  </si>
  <si>
    <t>Zemējuma vads H07V-U 6mm ( kabeļu trepes ūdensvadi met.izstr)</t>
  </si>
  <si>
    <t>Kabeļu kurpes zemējuma vadam 25mm</t>
  </si>
  <si>
    <t>Kabeļu kurpes zemējuma vadam 6mm</t>
  </si>
  <si>
    <t>Izpilddokumentācijas zīmēšana/sagatavošana</t>
  </si>
  <si>
    <t>Lokālā tāme Nr.1-7</t>
  </si>
  <si>
    <t>Tāme sastādīta 2018.gada tirgus cenās pamatojoties uz VS rasējumiem</t>
  </si>
  <si>
    <t>SensoIRIS S130 adrešu dūmu detektors</t>
  </si>
  <si>
    <t>SensoIRIS T100 adrešu siltuma detektors</t>
  </si>
  <si>
    <t>SensoIRIS B124 standarta detektoru/iekšējo sirēnu bāze</t>
  </si>
  <si>
    <t>SensoIRIS MCP 150 adrešu trauksmes poga ar izolatoru</t>
  </si>
  <si>
    <t>MCP Cover caurspīdīgs vāks rokas pogai</t>
  </si>
  <si>
    <t>Informatīva norāde rokas pogai</t>
  </si>
  <si>
    <t>SensoIRIS WSOU IS-R adrešu iekšējā sirēna izolatoru</t>
  </si>
  <si>
    <t>PSC-0013 analogā ārējā sirēna</t>
  </si>
  <si>
    <t>SensoIRIS Progr iekārtu programmators</t>
  </si>
  <si>
    <t>IRIS (1-4) L P LV kontrolpanelis</t>
  </si>
  <si>
    <t>12V 18A/h akumulators</t>
  </si>
  <si>
    <t>C10A automātslēdzis</t>
  </si>
  <si>
    <t>JE-H(St)H 1x2x1,0 E30 kabelis</t>
  </si>
  <si>
    <t>Eurosafe 3x1,5 E30 kabelis</t>
  </si>
  <si>
    <t>Gropju frēzēšana sienās/griestos</t>
  </si>
  <si>
    <t>d16-d20 mm gofrēta caurule</t>
  </si>
  <si>
    <t>Iekārtu marķēšana</t>
  </si>
  <si>
    <t>k-ts.</t>
  </si>
  <si>
    <t>UAS sistēmas programmēšana</t>
  </si>
  <si>
    <t>Palīgmateriāli, montāžas materiāli (skrūves, stiprinājumi, ugunsdroša mastika u.t.t.)</t>
  </si>
  <si>
    <t>Izpilddokumentācija, nodošana ekspluatācijā, personāla apmācība</t>
  </si>
  <si>
    <t>* precizēt montāžas laikā</t>
  </si>
  <si>
    <t>Lokālā tāme Nr.1-8</t>
  </si>
  <si>
    <t>IPC-HFW2431RP-ZS-IRE6 ārējā video novērošanas kamera</t>
  </si>
  <si>
    <t>PFA135 savienojumu kārba</t>
  </si>
  <si>
    <t>IPC-HDBW2431RP-ZS iekšējā video novērošanas kamera</t>
  </si>
  <si>
    <t>PFA130-E savienojumu kārba</t>
  </si>
  <si>
    <t>NVR5216-16P-4KS2 ieraksta iekārta</t>
  </si>
  <si>
    <t>6TB Surveillance HDD</t>
  </si>
  <si>
    <t>UPS R/M 19" NeTYS-PR RT 1700 VA</t>
  </si>
  <si>
    <t>27MP38VQ-B LG monitors ar sienas kronšteinu</t>
  </si>
  <si>
    <t>Bezvadu pele</t>
  </si>
  <si>
    <t>RJ45 konektors</t>
  </si>
  <si>
    <t>U/UTP Cat.5e 4x2x0,5 kabelis</t>
  </si>
  <si>
    <t>Video novērošanas sistēmas programmēšana, palaišana, peslēgšana LAN</t>
  </si>
  <si>
    <t>Lokālā tāme Nr.1-9</t>
  </si>
  <si>
    <t>19" 600x600 12U sienas skapis</t>
  </si>
  <si>
    <t>2 ventilatoru panelis 19" skapim</t>
  </si>
  <si>
    <t>Termostats ventilatoru panelim</t>
  </si>
  <si>
    <t>Zemējuma komplekts 19" skapim</t>
  </si>
  <si>
    <t>Plaukts 19" skapim stiprināms 4 punktos</t>
  </si>
  <si>
    <t>Rozešu bloks 19" skapim 8 vietas ar slēdzi</t>
  </si>
  <si>
    <t>Kabeļu organizators 19" skapim</t>
  </si>
  <si>
    <t>Savienojumu panelis UTP Cat.5 24 porti</t>
  </si>
  <si>
    <t>Cloud Router Switch 326-24G-2S+RM with RouterOS L5, 1U komutators</t>
  </si>
  <si>
    <t>(RB960PGS) hEX PoE rūteris</t>
  </si>
  <si>
    <t>(RBwAPG-5HacT2HnD) Mikrotik wAP ac (balts) bezvadu piekļuves punkts</t>
  </si>
  <si>
    <t>2xRJ45 Cat.5e z/a rozete ar ligzdām un rāmīti</t>
  </si>
  <si>
    <t>1xRJ45 Cat.5e z/a rozete ar ligzdām un rāmīti</t>
  </si>
  <si>
    <t>Z/a kārba</t>
  </si>
  <si>
    <t>Savienojuma kabelis Cat.5e 1,0 m</t>
  </si>
  <si>
    <t>Savienojuma kabelis Cat.5e 3,0 m</t>
  </si>
  <si>
    <t>C16A automātslēdzis</t>
  </si>
  <si>
    <t>NYM-J 3x2,5 kabelis</t>
  </si>
  <si>
    <t>H07V-K 1x6 kabelis dzeltenzaļš</t>
  </si>
  <si>
    <t>Datru tīklu testēšana, mērījumi, tīkla pases iztsrādāšana</t>
  </si>
  <si>
    <t>Lokālā tāme Nr.1-10</t>
  </si>
  <si>
    <t>Kontrolieris NC920S</t>
  </si>
  <si>
    <t>Skaņas/gaismas indikators NC806CS</t>
  </si>
  <si>
    <t>Nomešanas poga NC809DB</t>
  </si>
  <si>
    <t>WC izsaukuma poga ar striķīti NC807C</t>
  </si>
  <si>
    <t>Izsaukuma/nomešanas poga NC804DE</t>
  </si>
  <si>
    <t>Zemapmetuma kārba NCP-8</t>
  </si>
  <si>
    <t>J-Y(St)Y 2x2x0,8 kabelis</t>
  </si>
  <si>
    <t>Izsaukuma sistēmas programmēšana, palaišana</t>
  </si>
  <si>
    <t>Kopsavilkuma aprēķini pa darbu veidiem vai konstruktīvajiem elementiem Nr.2</t>
  </si>
  <si>
    <t>Būves nosaukums: SARC "Staļģene" teritorijas labiekārtošana</t>
  </si>
  <si>
    <t>Pasūtījuma Nr.: 13/2018</t>
  </si>
  <si>
    <t>2-1</t>
  </si>
  <si>
    <t>Labiekārtošana</t>
  </si>
  <si>
    <t>2-2</t>
  </si>
  <si>
    <t>Ūdensvads, kanalizācija -Ārējie tīkli</t>
  </si>
  <si>
    <t>2-3</t>
  </si>
  <si>
    <t>Ārējā elektroapgāde apgaismojums</t>
  </si>
  <si>
    <t>Lokālā tāme Nr.2-1</t>
  </si>
  <si>
    <t>Tāme sastādīta 2017.gada tirgus cenās pamatojoties uz GP rasējumiem</t>
  </si>
  <si>
    <t>Teritorijas planēšana pēc augstuma atzīmēm</t>
  </si>
  <si>
    <t>Bruģakmens iesegums 80mm, tai sk.</t>
  </si>
  <si>
    <t>Ierīkot salizturīgu kārtu b=400mm</t>
  </si>
  <si>
    <t>Nesaistītu minerālmateriālu maisījuma fr 0/63 kārta b=140mm</t>
  </si>
  <si>
    <t>Nesaistītu minerālmateriālu maisījuma fr 0/45 kārta b=120mm</t>
  </si>
  <si>
    <t>Šķembu 2-8mm izlīdzinošā kārta b=50mm</t>
  </si>
  <si>
    <t>Betona bruģakmens h=80mm , Prizma 8 pelēks, melns, balts</t>
  </si>
  <si>
    <t xml:space="preserve">Bruģakmens iesegums 60mm ( tai sk. Ēkas apmale) tai sk. </t>
  </si>
  <si>
    <t>Ierīkot salizturīgu kārtu b=250mm</t>
  </si>
  <si>
    <t>Nesaistītu minerālmateriālu maisījuma fr 0/32 kārta b=160mm</t>
  </si>
  <si>
    <t>Šķembu 2-8mm izlīdzinošā kārta b=30mm</t>
  </si>
  <si>
    <t>Betona bruģakmens h=60mm, Prizma 6, Nostal 6 ( krāsaini)</t>
  </si>
  <si>
    <t>Asfaltbetona seguma atjaunošana pieslēguma vietās</t>
  </si>
  <si>
    <t>Uzstādīt ielas betona apmales 100x30x15, tās iebetonējot</t>
  </si>
  <si>
    <t>Uzstādīt pazeminātās  ielas betona apmales 100x20x15,tās iebetonējot</t>
  </si>
  <si>
    <t>Uzstādīt ietves betona apmales 100x20x8, tās iebetonējot</t>
  </si>
  <si>
    <t>Labiekārtošanas elementi</t>
  </si>
  <si>
    <t>Uzstādīt ( iebetonēt) soliņusNr.1 ar atzveltni 1,8x0,6m, metāls, koks</t>
  </si>
  <si>
    <t>Uzstādīt ( iebetonēt) soliņus Nr.2, metāls, koks</t>
  </si>
  <si>
    <t>Uzstādīt galdu ar soliņiem- koks</t>
  </si>
  <si>
    <t>Uzstādīt ( iebetonēt) atkritumu urnas - metāls</t>
  </si>
  <si>
    <t>Ierīkot ugunkura vietu no laukakmeņiem</t>
  </si>
  <si>
    <t>Lapene 4x6m</t>
  </si>
  <si>
    <t>Izrakt bedres pamatiem</t>
  </si>
  <si>
    <t>Betonēt stabveida pamatus- betons C 20/25,šķembu pabērums zem pamatiem</t>
  </si>
  <si>
    <t xml:space="preserve">Pamatu armēšana </t>
  </si>
  <si>
    <t>Montēt nojumes  koka konstrukciju no antiseptizēta kokmateriāla . Koka konstrukciju krāsošana</t>
  </si>
  <si>
    <t>Apšūt sienas  ar krāsotiem apdares dēļiem</t>
  </si>
  <si>
    <t>Montēt jumta latojumu 100x32, solis 300mm. Koka konstrukciju krāsošana</t>
  </si>
  <si>
    <t>Ieklāt profilētā skārda jumta segumu T-20 ar jumta vējmalām</t>
  </si>
  <si>
    <t>Ieklāt nojumē betona bruģakmens 60mm segumu ar pamatnes sagatavošanu ( smilts 250mm, šķembas 190mm</t>
  </si>
  <si>
    <t>Lokālā tāme Nr.2-2</t>
  </si>
  <si>
    <t>Būves nosaukums:SARC "Staļģene"teritorijas labiekārtošana</t>
  </si>
  <si>
    <t>Tāme sastādīta 2018.gada tirgus cenās pamatojoties uz UKT  rasējumiem</t>
  </si>
  <si>
    <t xml:space="preserve">Lietus ūdens kanalizācijas sistēma K-2 </t>
  </si>
  <si>
    <t>1</t>
  </si>
  <si>
    <t>Lietus ūdens kanalizācijas caurule PVC OD160 SN8</t>
  </si>
  <si>
    <t>2</t>
  </si>
  <si>
    <t>PVC skataka Tegra 425 H= no 1,05 m līdz 1,28 m; komplektā ar augstuma regulēšanas cauruli, teleskopisko cauruli un ķeta vāku jāatbilst LVS EN 124-1:2015 ar rāmi 40t (uzstādāms asfalta segumā)</t>
  </si>
  <si>
    <t>3</t>
  </si>
  <si>
    <t>PVC trejgabals 45° OD160 SN8</t>
  </si>
  <si>
    <t>4</t>
  </si>
  <si>
    <t>Lietus kanalizācijas iztekas grāvī izbūve</t>
  </si>
  <si>
    <t>4.1.</t>
  </si>
  <si>
    <t>Kokosa šķiedras ģeopaklājs, biezums 7mm, virsmas blīvums 700g/m², porainums 50%, maksimālā stiepes izturība gareniski/šķērseniski 20/9.3kN/m, pagarināšanās gareniski/šķērseniski 34/38%, ūdens absorbēšanas spēja 116%</t>
  </si>
  <si>
    <t>m²</t>
  </si>
  <si>
    <t>4.2.</t>
  </si>
  <si>
    <t>Metāla U veida skavas, ģeopaklāja stiprināšanai (1.gab./m²)</t>
  </si>
  <si>
    <t>4.3.</t>
  </si>
  <si>
    <t>Dolomīta šķembas (fr.40-70 mm)</t>
  </si>
  <si>
    <t>m³</t>
  </si>
  <si>
    <t>4.4.</t>
  </si>
  <si>
    <t>Dzelzsbetona teknes, 350x250x85 mm (Lxbxh)</t>
  </si>
  <si>
    <t>Lietus gūlija Q3 D110 komplektā ar lapu sietu un tās montāža</t>
  </si>
  <si>
    <t>5.1.</t>
  </si>
  <si>
    <t>PVC līkums Ø160 90º</t>
  </si>
  <si>
    <t>5.2.</t>
  </si>
  <si>
    <t>Pāreja PVC Ø110/160</t>
  </si>
  <si>
    <t>Dalītā kabeļu aizsargčaula PVC Ø110 L= 2.0 m un tās montāža</t>
  </si>
  <si>
    <t>7</t>
  </si>
  <si>
    <t>Smilts pamatnes ierīkošana zem cauruļvadiem h=0.20*l*1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</si>
  <si>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</si>
  <si>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t>TV inspekcija un hermētiskuma pārbaude</t>
  </si>
  <si>
    <t>9</t>
  </si>
  <si>
    <t>Zālāja seguma atjaunošana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</si>
  <si>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</si>
  <si>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Ceļa segas atjaunošana</t>
  </si>
  <si>
    <t>Asfalta seguma atjaunošana, tai sk.</t>
  </si>
  <si>
    <t>4 cm asfaltbeons AC11</t>
  </si>
  <si>
    <t>8 cm asfaltbeons AC 22</t>
  </si>
  <si>
    <t>30 cm nesaistītu minerālmateriālu pamata kārta</t>
  </si>
  <si>
    <t>Ģeorežģis</t>
  </si>
  <si>
    <t>46 cm salizturīgais (drenējošais) slānis</t>
  </si>
  <si>
    <t>Ģeotekstils</t>
  </si>
  <si>
    <t>Uzbēruma vai esošā grunts visā tranšejas dziļumā</t>
  </si>
  <si>
    <t>Bruģa seguma atjaunošana,tai sk</t>
  </si>
  <si>
    <r>
      <t>m</t>
    </r>
    <r>
      <rPr>
        <b/>
        <vertAlign val="superscript"/>
        <sz val="10"/>
        <rFont val="Times New Roman"/>
        <family val="1"/>
        <charset val="186"/>
      </rPr>
      <t>2</t>
    </r>
  </si>
  <si>
    <t>6 cm bruģakmens</t>
  </si>
  <si>
    <t>3 cm smilts slānis</t>
  </si>
  <si>
    <t>16 cm nesaistītu minerālmateriālu pamata kārta</t>
  </si>
  <si>
    <t>30 cm salizturīgais (drenējošais) slānis</t>
  </si>
  <si>
    <t>Meliorācijas grāvju un caurtekas tīrīšana</t>
  </si>
  <si>
    <t>Lokālā tāme Nr.2-3</t>
  </si>
  <si>
    <t>Tāme sastādīta 2018.gada tirgus cenās pamatojoties uz ELT  rasējumiem</t>
  </si>
  <si>
    <t>Kabelis CYKY 5x2.5</t>
  </si>
  <si>
    <t>Gaismeklis PERFORMANCE LIGHTING KHA 5 LED 16W IP66 4000K AL96 komplektā ar A309 (pamatnes betona rāmis)</t>
  </si>
  <si>
    <t>Gaismeklis PERFORMANCE LIGHTING KHA SLIM 250 LED 59W IP66 4000K AL96 komplektā ar A0373 (pamatne)</t>
  </si>
  <si>
    <t>Betona pamatne un betona pamatnes izveidošana gaismeklim PERFORMANCE LIGHTING KHA 5 LED 16W IP66 4000K AL96 k</t>
  </si>
  <si>
    <t>PVC caurule EVOCAB HARD 40mm</t>
  </si>
  <si>
    <t xml:space="preserve"> Tranšejas rakšana un aizbēršana viena līdz divu kabeļu (caurules) gūldīšanai 0.7m dziļumā</t>
  </si>
  <si>
    <t xml:space="preserve"> Tranšejas rakšana un aizbēršana viena līdz divu kabeļu (caurules) gūldīšanai 0.7m dziļumā ZEMĒJUMAM</t>
  </si>
  <si>
    <t>Esošo kabeļu atšurfēšana</t>
  </si>
  <si>
    <t>ZS kabeļa līdz 35 mm2 ievēršana caurulē</t>
  </si>
  <si>
    <t xml:space="preserve"> ZS kabeļa līdz 35 mm2 ieguldīšana gatavā tranšejā</t>
  </si>
  <si>
    <t>Digitālā uzmērīšana (zemējuma lenta, kabelis)</t>
  </si>
  <si>
    <t>obj.</t>
  </si>
  <si>
    <t>Brīdinājuma lenta kabelis</t>
  </si>
  <si>
    <t>Smiltis K&gt;1</t>
  </si>
  <si>
    <t>Palīgmateriāli</t>
  </si>
  <si>
    <t>Apšūt   silosu ar profilēto skārdu T0  , izbūvējot  metāla karkasu - metāla konstrukcijas 985,32 kg</t>
  </si>
  <si>
    <t>Izbūvēt armētu betona pamatni 3x3x0,3m Silosa uzstādīšanai</t>
  </si>
  <si>
    <t>Tāme sastādīta  2018.gada jūlijs</t>
  </si>
  <si>
    <t>Tāme sastādīta  2018.gada  jūlijs</t>
  </si>
  <si>
    <t>Būvgružu izvešana, utilizācija 22m3</t>
  </si>
  <si>
    <t>Ratiņkrēsla pacelšanas mehānisms celtspēja līdz 350kg, platformas izmēri 1400x900, elektromotors 2,2kW, divas sānu malas 960mm augstumā, montāža vai analogs</t>
  </si>
  <si>
    <t>Atbalstsienas virsmas apdare ar cinkotu skārdu</t>
  </si>
  <si>
    <t>Visas ēkas inventarizācijas lietas izstrāde</t>
  </si>
  <si>
    <t>Teritorijas inženiertopogrāfiskā plāna izstrāde</t>
  </si>
  <si>
    <t>Būvlaukuma ierīkošana</t>
  </si>
  <si>
    <t>Pagaidu žoga uzstādīšana</t>
  </si>
  <si>
    <t>Būvtāfeles izgatavošana, uzstādīšana</t>
  </si>
  <si>
    <t>WC modulis uz būvniecības laiku, apkalpošana</t>
  </si>
  <si>
    <t>Strādnieku modulis uz būvniecības laiku</t>
  </si>
  <si>
    <t>Izbūvēt vietu  ratiņkrēslu pacelšanas mehānisma uzstādīšanai pēc esošās situācijas</t>
  </si>
  <si>
    <t>Pagaidu ugunsdzēsības stenda ierīkošana uz būvniecības laiku</t>
  </si>
  <si>
    <t>Esošās elektroinstalācijas demontāža, tai skaitā, slēdži, rozetes, kabeļi, apgaismojuma ķermeņi utt.</t>
  </si>
  <si>
    <t>Visu kabeļu kalšana sienā</t>
  </si>
  <si>
    <t>Virsizdevumi %</t>
  </si>
  <si>
    <t>Peļņa %</t>
  </si>
  <si>
    <t>Nocirst kokus, izraut saknes</t>
  </si>
  <si>
    <t>Lietus ūdens notekreņu izgatavošana, uzstādīšana</t>
  </si>
  <si>
    <t>Izņemt grunti zem zem ceļiem un laukumiem, grunts aizvešana</t>
  </si>
  <si>
    <t>Demontēt ēkas betona apmali, utilizēt būvgružus</t>
  </si>
  <si>
    <t>Esošās atbalstsienas remonts, dekoratīvā apmetuma ar krāsošanu 2x veikšana</t>
  </si>
  <si>
    <t>Pārbūvēt blakus ratiņkrēsla uzstādīšanas vietai esošās trepes. Paredzēt trepju apdari un cinkotas metāla margas uzstādīšanu</t>
  </si>
  <si>
    <t>Zāliena atjaunošana, uzberot melnzemi 10cm, blietējot</t>
  </si>
  <si>
    <t>Elektrības mērījumi visā ēkā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</si>
</sst>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.00\ _€_-;\-* #,##0.00\ _€_-;_-* \-??\ _€_-;_-@_-"/>
    <numFmt numFmtId="165" formatCode="&quot;€ &quot;#,##0.00"/>
    <numFmt numFmtId="166" formatCode="dd/mm/yy"/>
    <numFmt numFmtId="167" formatCode="#,##0.0"/>
    <numFmt numFmtId="168" formatCode="0.0"/>
    <numFmt numFmtId="169" formatCode="_(* #,##0.00_);_(* \(#,##0.00\);_(* &quot;-&quot;??_);_(@_)"/>
  </numFmts>
  <fonts count="56"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Arial"/>
      <family val="2"/>
      <charset val="1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 Baltic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8"/>
      <name val="Times New Roman"/>
      <family val="1"/>
      <charset val="186"/>
    </font>
    <font>
      <sz val="8"/>
      <color indexed="63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"/>
    </font>
    <font>
      <b/>
      <sz val="10"/>
      <color indexed="63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color indexed="14"/>
      <name val="Times New Roman"/>
      <family val="1"/>
      <charset val="186"/>
    </font>
    <font>
      <sz val="11"/>
      <color indexed="8"/>
      <name val="Times New Roman"/>
      <family val="1"/>
      <charset val="1"/>
    </font>
    <font>
      <sz val="10"/>
      <name val="Arial"/>
      <family val="2"/>
      <charset val="186"/>
    </font>
    <font>
      <sz val="10"/>
      <name val="Times New Roman"/>
      <family val="1"/>
    </font>
    <font>
      <sz val="10"/>
      <color indexed="2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i/>
      <sz val="11"/>
      <color indexed="23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0"/>
      <name val="Helv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RimHelvetica"/>
      <charset val="186"/>
    </font>
    <font>
      <sz val="11"/>
      <color indexed="8"/>
      <name val="Calibri"/>
      <family val="2"/>
      <charset val="204"/>
    </font>
    <font>
      <b/>
      <sz val="10"/>
      <color indexed="63"/>
      <name val="Times New Roman"/>
      <family val="1"/>
      <charset val="186"/>
    </font>
    <font>
      <sz val="10"/>
      <color indexed="14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</fonts>
  <fills count="21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22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1" applyNumberFormat="0" applyAlignment="0" applyProtection="0"/>
    <xf numFmtId="0" fontId="39" fillId="0" borderId="0"/>
    <xf numFmtId="0" fontId="10" fillId="0" borderId="0"/>
    <xf numFmtId="0" fontId="10" fillId="0" borderId="0"/>
    <xf numFmtId="0" fontId="3" fillId="9" borderId="1" applyNumberFormat="0" applyAlignment="0" applyProtection="0"/>
    <xf numFmtId="0" fontId="4" fillId="10" borderId="0" applyNumberFormat="0" applyBorder="0" applyAlignment="0" applyProtection="0"/>
    <xf numFmtId="0" fontId="39" fillId="0" borderId="0"/>
    <xf numFmtId="0" fontId="5" fillId="8" borderId="2" applyNumberFormat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39" fillId="0" borderId="0"/>
    <xf numFmtId="0" fontId="45" fillId="0" borderId="0" applyNumberFormat="0" applyFill="0" applyBorder="0" applyAlignment="0" applyProtection="0"/>
    <xf numFmtId="0" fontId="48" fillId="0" borderId="0"/>
    <xf numFmtId="43" fontId="39" fillId="0" borderId="0" applyFont="0" applyFill="0" applyBorder="0" applyAlignment="0" applyProtection="0"/>
    <xf numFmtId="0" fontId="51" fillId="0" borderId="0"/>
    <xf numFmtId="0" fontId="52" fillId="0" borderId="0"/>
  </cellStyleXfs>
  <cellXfs count="441">
    <xf numFmtId="0" fontId="0" fillId="0" borderId="0" xfId="0"/>
    <xf numFmtId="0" fontId="10" fillId="0" borderId="0" xfId="10" applyFont="1"/>
    <xf numFmtId="0" fontId="12" fillId="0" borderId="0" xfId="10" applyFont="1" applyAlignment="1">
      <alignment horizontal="center"/>
    </xf>
    <xf numFmtId="0" fontId="14" fillId="0" borderId="0" xfId="10" applyFont="1" applyAlignment="1">
      <alignment vertical="top"/>
    </xf>
    <xf numFmtId="0" fontId="15" fillId="0" borderId="0" xfId="10" applyFont="1" applyAlignment="1">
      <alignment vertical="top"/>
    </xf>
    <xf numFmtId="0" fontId="12" fillId="0" borderId="0" xfId="10" applyFont="1" applyAlignment="1">
      <alignment horizontal="justify"/>
    </xf>
    <xf numFmtId="0" fontId="10" fillId="0" borderId="0" xfId="9" applyFont="1" applyAlignment="1">
      <alignment horizontal="right" vertical="top"/>
    </xf>
    <xf numFmtId="0" fontId="12" fillId="0" borderId="0" xfId="10" applyFont="1" applyAlignment="1">
      <alignment horizontal="right"/>
    </xf>
    <xf numFmtId="0" fontId="16" fillId="0" borderId="4" xfId="10" applyFont="1" applyBorder="1" applyAlignment="1">
      <alignment horizontal="center" wrapText="1"/>
    </xf>
    <xf numFmtId="0" fontId="17" fillId="0" borderId="0" xfId="10" applyFont="1"/>
    <xf numFmtId="0" fontId="16" fillId="0" borderId="6" xfId="10" applyFont="1" applyBorder="1" applyAlignment="1">
      <alignment horizontal="center" wrapText="1"/>
    </xf>
    <xf numFmtId="0" fontId="18" fillId="0" borderId="5" xfId="10" applyFont="1" applyBorder="1" applyAlignment="1">
      <alignment horizontal="center"/>
    </xf>
    <xf numFmtId="0" fontId="18" fillId="0" borderId="5" xfId="10" applyFont="1" applyBorder="1" applyAlignment="1">
      <alignment horizontal="left" wrapText="1"/>
    </xf>
    <xf numFmtId="0" fontId="18" fillId="0" borderId="5" xfId="10" applyFont="1" applyBorder="1" applyAlignment="1">
      <alignment horizontal="left"/>
    </xf>
    <xf numFmtId="0" fontId="18" fillId="0" borderId="4" xfId="10" applyFont="1" applyBorder="1" applyAlignment="1">
      <alignment horizontal="center"/>
    </xf>
    <xf numFmtId="0" fontId="18" fillId="0" borderId="4" xfId="10" applyFont="1" applyBorder="1" applyAlignment="1">
      <alignment horizontal="left"/>
    </xf>
    <xf numFmtId="0" fontId="19" fillId="0" borderId="5" xfId="10" applyFont="1" applyBorder="1" applyAlignment="1">
      <alignment horizontal="right" vertical="top" wrapText="1"/>
    </xf>
    <xf numFmtId="0" fontId="20" fillId="0" borderId="5" xfId="10" applyFont="1" applyBorder="1" applyAlignment="1">
      <alignment horizontal="right" vertical="top" wrapText="1"/>
    </xf>
    <xf numFmtId="3" fontId="10" fillId="0" borderId="0" xfId="10" applyNumberFormat="1" applyFont="1"/>
    <xf numFmtId="0" fontId="19" fillId="0" borderId="0" xfId="10" applyFont="1" applyBorder="1" applyAlignment="1">
      <alignment horizontal="right" vertical="top" wrapText="1"/>
    </xf>
    <xf numFmtId="0" fontId="20" fillId="0" borderId="0" xfId="10" applyFont="1" applyBorder="1" applyAlignment="1">
      <alignment horizontal="right" vertical="top" wrapText="1"/>
    </xf>
    <xf numFmtId="0" fontId="19" fillId="0" borderId="5" xfId="10" applyFont="1" applyBorder="1"/>
    <xf numFmtId="0" fontId="19" fillId="0" borderId="5" xfId="10" applyFont="1" applyBorder="1" applyAlignment="1">
      <alignment vertical="top" wrapText="1"/>
    </xf>
    <xf numFmtId="0" fontId="10" fillId="0" borderId="0" xfId="10" applyFont="1" applyBorder="1" applyAlignment="1">
      <alignment horizontal="right"/>
    </xf>
    <xf numFmtId="0" fontId="16" fillId="0" borderId="0" xfId="10" applyFont="1" applyFill="1" applyBorder="1" applyAlignment="1">
      <alignment horizontal="right" vertical="top" wrapText="1"/>
    </xf>
    <xf numFmtId="2" fontId="10" fillId="0" borderId="0" xfId="10" applyNumberFormat="1" applyFont="1" applyAlignment="1">
      <alignment horizontal="center"/>
    </xf>
    <xf numFmtId="164" fontId="21" fillId="0" borderId="0" xfId="10" applyNumberFormat="1" applyFont="1" applyAlignment="1">
      <alignment vertical="top"/>
    </xf>
    <xf numFmtId="164" fontId="10" fillId="0" borderId="8" xfId="9" applyNumberFormat="1" applyFont="1" applyBorder="1" applyAlignment="1"/>
    <xf numFmtId="164" fontId="10" fillId="0" borderId="8" xfId="10" applyNumberFormat="1" applyFont="1" applyBorder="1" applyAlignment="1"/>
    <xf numFmtId="164" fontId="22" fillId="0" borderId="0" xfId="9" applyNumberFormat="1" applyFont="1" applyAlignment="1"/>
    <xf numFmtId="164" fontId="23" fillId="0" borderId="0" xfId="10" applyNumberFormat="1" applyFont="1" applyBorder="1" applyAlignment="1">
      <alignment horizontal="right" vertical="center"/>
    </xf>
    <xf numFmtId="164" fontId="10" fillId="0" borderId="0" xfId="9" applyNumberFormat="1" applyFont="1" applyAlignment="1"/>
    <xf numFmtId="164" fontId="10" fillId="0" borderId="0" xfId="10" applyNumberFormat="1" applyFont="1" applyAlignment="1"/>
    <xf numFmtId="164" fontId="21" fillId="0" borderId="8" xfId="10" applyNumberFormat="1" applyFont="1" applyBorder="1" applyAlignment="1">
      <alignment vertical="top"/>
    </xf>
    <xf numFmtId="0" fontId="10" fillId="0" borderId="0" xfId="9" applyFont="1"/>
    <xf numFmtId="0" fontId="11" fillId="0" borderId="0" xfId="10" applyFont="1" applyBorder="1" applyAlignment="1">
      <alignment horizontal="left"/>
    </xf>
    <xf numFmtId="0" fontId="11" fillId="0" borderId="8" xfId="10" applyFont="1" applyBorder="1" applyAlignment="1">
      <alignment horizontal="left"/>
    </xf>
    <xf numFmtId="0" fontId="15" fillId="0" borderId="8" xfId="10" applyFont="1" applyBorder="1" applyAlignment="1">
      <alignment horizontal="right"/>
    </xf>
    <xf numFmtId="0" fontId="24" fillId="0" borderId="8" xfId="10" applyFont="1" applyBorder="1"/>
    <xf numFmtId="0" fontId="10" fillId="0" borderId="8" xfId="10" applyFont="1" applyBorder="1"/>
    <xf numFmtId="0" fontId="10" fillId="0" borderId="0" xfId="10" applyFont="1" applyBorder="1"/>
    <xf numFmtId="0" fontId="10" fillId="0" borderId="0" xfId="10" applyFont="1" applyAlignment="1"/>
    <xf numFmtId="0" fontId="25" fillId="0" borderId="0" xfId="10" applyFont="1" applyAlignment="1">
      <alignment horizontal="left"/>
    </xf>
    <xf numFmtId="2" fontId="10" fillId="0" borderId="0" xfId="10" applyNumberFormat="1" applyFont="1"/>
    <xf numFmtId="0" fontId="25" fillId="0" borderId="0" xfId="10" applyFont="1" applyAlignment="1">
      <alignment vertical="top"/>
    </xf>
    <xf numFmtId="0" fontId="17" fillId="0" borderId="0" xfId="10" applyFont="1" applyBorder="1"/>
    <xf numFmtId="0" fontId="10" fillId="0" borderId="5" xfId="9" applyFont="1" applyBorder="1" applyAlignment="1">
      <alignment horizontal="right" vertical="top" wrapText="1"/>
    </xf>
    <xf numFmtId="49" fontId="10" fillId="0" borderId="5" xfId="9" applyNumberFormat="1" applyFont="1" applyBorder="1" applyAlignment="1">
      <alignment horizontal="right" vertical="top" wrapText="1"/>
    </xf>
    <xf numFmtId="0" fontId="16" fillId="0" borderId="5" xfId="9" applyFont="1" applyBorder="1" applyAlignment="1">
      <alignment horizontal="right" vertical="top" wrapText="1"/>
    </xf>
    <xf numFmtId="0" fontId="10" fillId="0" borderId="6" xfId="9" applyFont="1" applyBorder="1" applyAlignment="1">
      <alignment horizontal="right" vertical="top" wrapText="1"/>
    </xf>
    <xf numFmtId="49" fontId="10" fillId="0" borderId="6" xfId="9" applyNumberFormat="1" applyFont="1" applyBorder="1" applyAlignment="1">
      <alignment horizontal="right" vertical="top" wrapText="1"/>
    </xf>
    <xf numFmtId="0" fontId="16" fillId="0" borderId="6" xfId="9" applyFont="1" applyBorder="1" applyAlignment="1">
      <alignment horizontal="right" vertical="top" wrapText="1"/>
    </xf>
    <xf numFmtId="0" fontId="27" fillId="0" borderId="5" xfId="9" applyFont="1" applyBorder="1" applyAlignment="1">
      <alignment horizontal="right" vertical="top" wrapText="1"/>
    </xf>
    <xf numFmtId="0" fontId="10" fillId="0" borderId="0" xfId="9" applyFont="1" applyBorder="1" applyAlignment="1">
      <alignment horizontal="right" vertical="top" wrapText="1"/>
    </xf>
    <xf numFmtId="0" fontId="16" fillId="0" borderId="0" xfId="9" applyFont="1" applyBorder="1" applyAlignment="1">
      <alignment horizontal="right" vertical="top" wrapText="1"/>
    </xf>
    <xf numFmtId="0" fontId="10" fillId="0" borderId="0" xfId="9" applyFont="1" applyBorder="1"/>
    <xf numFmtId="0" fontId="10" fillId="0" borderId="0" xfId="9" applyFont="1" applyBorder="1" applyAlignment="1">
      <alignment horizontal="right"/>
    </xf>
    <xf numFmtId="0" fontId="16" fillId="0" borderId="0" xfId="9" applyFont="1" applyFill="1" applyBorder="1" applyAlignment="1">
      <alignment horizontal="right" vertical="top" wrapText="1"/>
    </xf>
    <xf numFmtId="164" fontId="10" fillId="0" borderId="0" xfId="9" applyNumberFormat="1" applyFont="1" applyBorder="1" applyAlignment="1"/>
    <xf numFmtId="164" fontId="10" fillId="0" borderId="0" xfId="9" applyNumberFormat="1" applyFont="1" applyBorder="1" applyAlignment="1">
      <alignment vertical="top"/>
    </xf>
    <xf numFmtId="164" fontId="22" fillId="0" borderId="0" xfId="10" applyNumberFormat="1" applyFont="1" applyAlignment="1"/>
    <xf numFmtId="164" fontId="23" fillId="0" borderId="0" xfId="10" applyNumberFormat="1" applyFont="1" applyBorder="1" applyAlignment="1">
      <alignment horizontal="center" vertical="center"/>
    </xf>
    <xf numFmtId="2" fontId="10" fillId="0" borderId="0" xfId="9" applyNumberFormat="1" applyFont="1"/>
    <xf numFmtId="0" fontId="28" fillId="11" borderId="0" xfId="10" applyFont="1" applyFill="1" applyAlignment="1"/>
    <xf numFmtId="0" fontId="28" fillId="11" borderId="0" xfId="10" applyFont="1" applyFill="1"/>
    <xf numFmtId="2" fontId="10" fillId="11" borderId="0" xfId="10" applyNumberFormat="1" applyFont="1" applyFill="1"/>
    <xf numFmtId="0" fontId="28" fillId="11" borderId="0" xfId="10" applyFont="1" applyFill="1" applyAlignment="1">
      <alignment horizontal="center"/>
    </xf>
    <xf numFmtId="0" fontId="29" fillId="11" borderId="8" xfId="10" applyFont="1" applyFill="1" applyBorder="1" applyAlignment="1">
      <alignment horizontal="center"/>
    </xf>
    <xf numFmtId="2" fontId="15" fillId="11" borderId="8" xfId="10" applyNumberFormat="1" applyFont="1" applyFill="1" applyBorder="1" applyAlignment="1">
      <alignment horizontal="center"/>
    </xf>
    <xf numFmtId="2" fontId="15" fillId="11" borderId="0" xfId="10" applyNumberFormat="1" applyFont="1" applyFill="1" applyBorder="1" applyAlignment="1">
      <alignment horizontal="center"/>
    </xf>
    <xf numFmtId="0" fontId="30" fillId="11" borderId="0" xfId="10" applyFont="1" applyFill="1" applyAlignment="1">
      <alignment vertical="top"/>
    </xf>
    <xf numFmtId="0" fontId="15" fillId="0" borderId="0" xfId="9" applyFont="1" applyAlignment="1">
      <alignment horizontal="left" vertical="top"/>
    </xf>
    <xf numFmtId="0" fontId="10" fillId="0" borderId="0" xfId="9" applyFont="1" applyAlignment="1">
      <alignment horizontal="left"/>
    </xf>
    <xf numFmtId="2" fontId="12" fillId="11" borderId="0" xfId="10" applyNumberFormat="1" applyFont="1" applyFill="1" applyAlignment="1">
      <alignment vertical="top"/>
    </xf>
    <xf numFmtId="0" fontId="30" fillId="11" borderId="0" xfId="10" applyFont="1" applyFill="1" applyAlignment="1">
      <alignment horizontal="center" vertical="top"/>
    </xf>
    <xf numFmtId="0" fontId="17" fillId="0" borderId="4" xfId="9" applyFont="1" applyBorder="1" applyAlignment="1">
      <alignment horizontal="center"/>
    </xf>
    <xf numFmtId="0" fontId="17" fillId="0" borderId="9" xfId="9" applyFont="1" applyBorder="1" applyAlignment="1">
      <alignment horizontal="center"/>
    </xf>
    <xf numFmtId="0" fontId="17" fillId="0" borderId="9" xfId="9" applyFont="1" applyBorder="1" applyAlignment="1">
      <alignment horizontal="center" wrapText="1"/>
    </xf>
    <xf numFmtId="0" fontId="31" fillId="11" borderId="0" xfId="10" applyFont="1" applyFill="1"/>
    <xf numFmtId="0" fontId="17" fillId="0" borderId="10" xfId="9" applyFont="1" applyBorder="1" applyAlignment="1">
      <alignment horizontal="center"/>
    </xf>
    <xf numFmtId="0" fontId="17" fillId="0" borderId="11" xfId="9" applyFont="1" applyBorder="1" applyAlignment="1">
      <alignment horizontal="center"/>
    </xf>
    <xf numFmtId="0" fontId="17" fillId="0" borderId="11" xfId="9" applyFont="1" applyBorder="1" applyAlignment="1">
      <alignment horizontal="center" wrapText="1"/>
    </xf>
    <xf numFmtId="0" fontId="32" fillId="0" borderId="4" xfId="9" applyFont="1" applyBorder="1" applyAlignment="1">
      <alignment horizontal="center"/>
    </xf>
    <xf numFmtId="0" fontId="10" fillId="0" borderId="12" xfId="9" applyFont="1" applyBorder="1" applyAlignment="1">
      <alignment vertical="top"/>
    </xf>
    <xf numFmtId="0" fontId="10" fillId="0" borderId="5" xfId="9" applyFont="1" applyBorder="1" applyAlignment="1">
      <alignment vertical="top" wrapText="1"/>
    </xf>
    <xf numFmtId="0" fontId="16" fillId="0" borderId="5" xfId="9" applyFont="1" applyBorder="1" applyAlignment="1">
      <alignment horizontal="right" vertical="top"/>
    </xf>
    <xf numFmtId="0" fontId="16" fillId="0" borderId="7" xfId="9" applyFont="1" applyBorder="1" applyAlignment="1">
      <alignment horizontal="right" vertical="top"/>
    </xf>
    <xf numFmtId="0" fontId="10" fillId="0" borderId="0" xfId="9" applyFont="1" applyAlignment="1"/>
    <xf numFmtId="0" fontId="10" fillId="0" borderId="0" xfId="9"/>
    <xf numFmtId="2" fontId="10" fillId="0" borderId="0" xfId="9" applyNumberFormat="1"/>
    <xf numFmtId="0" fontId="10" fillId="0" borderId="0" xfId="9" applyFont="1" applyBorder="1" applyAlignment="1">
      <alignment vertical="top"/>
    </xf>
    <xf numFmtId="164" fontId="21" fillId="11" borderId="0" xfId="10" applyNumberFormat="1" applyFont="1" applyFill="1" applyAlignment="1">
      <alignment vertical="top"/>
    </xf>
    <xf numFmtId="164" fontId="10" fillId="11" borderId="8" xfId="10" applyNumberFormat="1" applyFont="1" applyFill="1" applyBorder="1" applyAlignment="1"/>
    <xf numFmtId="164" fontId="21" fillId="11" borderId="8" xfId="10" applyNumberFormat="1" applyFont="1" applyFill="1" applyBorder="1" applyAlignment="1">
      <alignment vertical="top"/>
    </xf>
    <xf numFmtId="164" fontId="12" fillId="0" borderId="0" xfId="9" applyNumberFormat="1" applyFont="1" applyBorder="1" applyAlignment="1">
      <alignment vertical="top"/>
    </xf>
    <xf numFmtId="0" fontId="10" fillId="0" borderId="0" xfId="9" applyBorder="1"/>
    <xf numFmtId="164" fontId="22" fillId="11" borderId="0" xfId="10" applyNumberFormat="1" applyFont="1" applyFill="1" applyAlignment="1"/>
    <xf numFmtId="164" fontId="23" fillId="11" borderId="0" xfId="10" applyNumberFormat="1" applyFont="1" applyFill="1" applyBorder="1" applyAlignment="1">
      <alignment horizontal="center" vertical="center"/>
    </xf>
    <xf numFmtId="2" fontId="10" fillId="11" borderId="0" xfId="10" applyNumberFormat="1" applyFont="1" applyFill="1" applyAlignment="1"/>
    <xf numFmtId="0" fontId="34" fillId="0" borderId="5" xfId="9" applyFont="1" applyBorder="1" applyAlignment="1">
      <alignment horizontal="center" vertical="top"/>
    </xf>
    <xf numFmtId="0" fontId="34" fillId="11" borderId="5" xfId="8" applyFont="1" applyFill="1" applyBorder="1" applyAlignment="1">
      <alignment horizontal="center" wrapText="1"/>
    </xf>
    <xf numFmtId="2" fontId="34" fillId="11" borderId="7" xfId="10" applyNumberFormat="1" applyFont="1" applyFill="1" applyBorder="1" applyAlignment="1">
      <alignment horizontal="center" vertical="top" wrapText="1"/>
    </xf>
    <xf numFmtId="2" fontId="34" fillId="11" borderId="5" xfId="8" applyNumberFormat="1" applyFont="1" applyFill="1" applyBorder="1" applyAlignment="1">
      <alignment horizontal="center" vertical="top" wrapText="1"/>
    </xf>
    <xf numFmtId="2" fontId="34" fillId="11" borderId="5" xfId="10" applyNumberFormat="1" applyFont="1" applyFill="1" applyBorder="1" applyAlignment="1">
      <alignment horizontal="center" vertical="top" wrapText="1"/>
    </xf>
    <xf numFmtId="0" fontId="34" fillId="11" borderId="0" xfId="10" applyFont="1" applyFill="1"/>
    <xf numFmtId="0" fontId="25" fillId="0" borderId="0" xfId="0" applyFont="1"/>
    <xf numFmtId="0" fontId="34" fillId="11" borderId="5" xfId="8" applyFont="1" applyFill="1" applyBorder="1"/>
    <xf numFmtId="0" fontId="34" fillId="11" borderId="13" xfId="8" applyFont="1" applyFill="1" applyBorder="1" applyAlignment="1">
      <alignment wrapText="1"/>
    </xf>
    <xf numFmtId="0" fontId="34" fillId="11" borderId="6" xfId="8" applyFont="1" applyFill="1" applyBorder="1" applyAlignment="1">
      <alignment horizontal="center" wrapText="1"/>
    </xf>
    <xf numFmtId="0" fontId="34" fillId="11" borderId="4" xfId="8" applyFont="1" applyFill="1" applyBorder="1" applyAlignment="1">
      <alignment horizontal="center" wrapText="1"/>
    </xf>
    <xf numFmtId="0" fontId="35" fillId="11" borderId="5" xfId="10" applyFont="1" applyFill="1" applyBorder="1"/>
    <xf numFmtId="0" fontId="25" fillId="0" borderId="0" xfId="9" applyFont="1" applyAlignment="1"/>
    <xf numFmtId="0" fontId="25" fillId="0" borderId="0" xfId="9" applyFont="1"/>
    <xf numFmtId="2" fontId="25" fillId="0" borderId="0" xfId="9" applyNumberFormat="1" applyFont="1"/>
    <xf numFmtId="2" fontId="19" fillId="0" borderId="5" xfId="10" applyNumberFormat="1" applyFont="1" applyFill="1" applyBorder="1" applyAlignment="1">
      <alignment vertical="center"/>
    </xf>
    <xf numFmtId="0" fontId="33" fillId="11" borderId="0" xfId="10" applyFont="1" applyFill="1"/>
    <xf numFmtId="0" fontId="38" fillId="11" borderId="0" xfId="10" applyFont="1" applyFill="1"/>
    <xf numFmtId="0" fontId="13" fillId="0" borderId="0" xfId="10" applyFont="1" applyAlignment="1">
      <alignment horizontal="left" vertical="top"/>
    </xf>
    <xf numFmtId="0" fontId="10" fillId="0" borderId="0" xfId="0" applyFont="1"/>
    <xf numFmtId="0" fontId="13" fillId="0" borderId="0" xfId="10" applyFont="1" applyAlignment="1">
      <alignment vertical="top" wrapText="1"/>
    </xf>
    <xf numFmtId="0" fontId="13" fillId="0" borderId="0" xfId="10" applyFont="1" applyAlignment="1">
      <alignment vertical="top"/>
    </xf>
    <xf numFmtId="0" fontId="31" fillId="11" borderId="13" xfId="8" applyFont="1" applyFill="1" applyBorder="1" applyAlignment="1">
      <alignment wrapText="1"/>
    </xf>
    <xf numFmtId="0" fontId="28" fillId="11" borderId="13" xfId="8" applyFont="1" applyFill="1" applyBorder="1" applyAlignment="1">
      <alignment wrapText="1"/>
    </xf>
    <xf numFmtId="0" fontId="13" fillId="0" borderId="0" xfId="10" applyFont="1" applyAlignment="1">
      <alignment horizontal="left" vertical="top" wrapText="1"/>
    </xf>
    <xf numFmtId="0" fontId="34" fillId="11" borderId="14" xfId="8" applyFont="1" applyFill="1" applyBorder="1" applyAlignment="1">
      <alignment wrapText="1"/>
    </xf>
    <xf numFmtId="0" fontId="34" fillId="11" borderId="14" xfId="8" applyFont="1" applyFill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33" fillId="11" borderId="14" xfId="10" applyFont="1" applyFill="1" applyBorder="1"/>
    <xf numFmtId="2" fontId="19" fillId="0" borderId="14" xfId="10" applyNumberFormat="1" applyFont="1" applyFill="1" applyBorder="1" applyAlignment="1">
      <alignment vertical="center"/>
    </xf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12" borderId="14" xfId="0" applyFont="1" applyFill="1" applyBorder="1" applyAlignment="1">
      <alignment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vertical="top" wrapText="1"/>
    </xf>
    <xf numFmtId="0" fontId="10" fillId="0" borderId="6" xfId="9" applyFont="1" applyBorder="1" applyAlignment="1">
      <alignment vertical="top" wrapText="1"/>
    </xf>
    <xf numFmtId="0" fontId="10" fillId="0" borderId="14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wrapText="1"/>
    </xf>
    <xf numFmtId="0" fontId="10" fillId="0" borderId="15" xfId="0" applyFont="1" applyFill="1" applyBorder="1" applyAlignment="1">
      <alignment horizontal="center" wrapText="1"/>
    </xf>
    <xf numFmtId="0" fontId="32" fillId="0" borderId="14" xfId="9" applyFont="1" applyBorder="1" applyAlignment="1">
      <alignment horizontal="center"/>
    </xf>
    <xf numFmtId="0" fontId="32" fillId="0" borderId="16" xfId="9" applyFont="1" applyBorder="1" applyAlignment="1">
      <alignment horizontal="center"/>
    </xf>
    <xf numFmtId="0" fontId="33" fillId="11" borderId="17" xfId="10" applyFont="1" applyFill="1" applyBorder="1"/>
    <xf numFmtId="2" fontId="19" fillId="0" borderId="6" xfId="10" applyNumberFormat="1" applyFont="1" applyFill="1" applyBorder="1" applyAlignment="1">
      <alignment vertical="center"/>
    </xf>
    <xf numFmtId="0" fontId="32" fillId="0" borderId="9" xfId="9" applyFont="1" applyBorder="1" applyAlignment="1">
      <alignment horizontal="center"/>
    </xf>
    <xf numFmtId="0" fontId="10" fillId="0" borderId="17" xfId="0" applyFont="1" applyFill="1" applyBorder="1" applyAlignment="1">
      <alignment horizontal="left" vertical="top" wrapText="1"/>
    </xf>
    <xf numFmtId="0" fontId="10" fillId="0" borderId="17" xfId="0" applyFont="1" applyBorder="1" applyAlignment="1">
      <alignment horizontal="center"/>
    </xf>
    <xf numFmtId="0" fontId="10" fillId="0" borderId="14" xfId="0" applyFont="1" applyBorder="1" applyAlignment="1">
      <alignment wrapText="1"/>
    </xf>
    <xf numFmtId="0" fontId="34" fillId="11" borderId="4" xfId="8" applyFont="1" applyFill="1" applyBorder="1"/>
    <xf numFmtId="2" fontId="34" fillId="11" borderId="16" xfId="10" applyNumberFormat="1" applyFont="1" applyFill="1" applyBorder="1" applyAlignment="1">
      <alignment horizontal="center" vertical="top" wrapText="1"/>
    </xf>
    <xf numFmtId="0" fontId="34" fillId="11" borderId="6" xfId="8" applyFont="1" applyFill="1" applyBorder="1"/>
    <xf numFmtId="0" fontId="34" fillId="0" borderId="14" xfId="9" applyFont="1" applyBorder="1" applyAlignment="1">
      <alignment horizontal="center" vertical="top"/>
    </xf>
    <xf numFmtId="0" fontId="34" fillId="11" borderId="14" xfId="8" applyFont="1" applyFill="1" applyBorder="1"/>
    <xf numFmtId="0" fontId="34" fillId="11" borderId="14" xfId="10" applyFont="1" applyFill="1" applyBorder="1"/>
    <xf numFmtId="2" fontId="34" fillId="11" borderId="14" xfId="10" applyNumberFormat="1" applyFont="1" applyFill="1" applyBorder="1" applyAlignment="1">
      <alignment horizontal="center" vertical="top" wrapText="1"/>
    </xf>
    <xf numFmtId="2" fontId="34" fillId="11" borderId="14" xfId="8" applyNumberFormat="1" applyFont="1" applyFill="1" applyBorder="1" applyAlignment="1">
      <alignment horizontal="center" vertical="top" wrapText="1"/>
    </xf>
    <xf numFmtId="2" fontId="25" fillId="0" borderId="14" xfId="8" applyNumberFormat="1" applyFont="1" applyBorder="1" applyAlignment="1">
      <alignment horizontal="center" vertical="top" wrapText="1"/>
    </xf>
    <xf numFmtId="0" fontId="28" fillId="11" borderId="14" xfId="8" applyFont="1" applyFill="1" applyBorder="1" applyAlignment="1">
      <alignment wrapText="1"/>
    </xf>
    <xf numFmtId="0" fontId="31" fillId="11" borderId="14" xfId="10" applyFont="1" applyFill="1" applyBorder="1"/>
    <xf numFmtId="0" fontId="28" fillId="11" borderId="11" xfId="8" applyFont="1" applyFill="1" applyBorder="1" applyAlignment="1">
      <alignment wrapText="1"/>
    </xf>
    <xf numFmtId="2" fontId="25" fillId="0" borderId="14" xfId="8" applyNumberFormat="1" applyFont="1" applyBorder="1" applyAlignment="1">
      <alignment vertical="top" wrapText="1"/>
    </xf>
    <xf numFmtId="2" fontId="34" fillId="11" borderId="14" xfId="10" applyNumberFormat="1" applyFont="1" applyFill="1" applyBorder="1" applyAlignment="1">
      <alignment horizontal="right" vertical="center"/>
    </xf>
    <xf numFmtId="0" fontId="31" fillId="11" borderId="14" xfId="8" applyFont="1" applyFill="1" applyBorder="1" applyAlignment="1">
      <alignment wrapText="1"/>
    </xf>
    <xf numFmtId="0" fontId="28" fillId="11" borderId="14" xfId="10" applyFont="1" applyFill="1" applyBorder="1" applyAlignment="1">
      <alignment horizontal="center"/>
    </xf>
    <xf numFmtId="2" fontId="16" fillId="0" borderId="5" xfId="9" applyNumberFormat="1" applyFont="1" applyBorder="1" applyAlignment="1">
      <alignment horizontal="right" vertical="top"/>
    </xf>
    <xf numFmtId="2" fontId="10" fillId="0" borderId="14" xfId="10" applyNumberFormat="1" applyFont="1" applyFill="1" applyBorder="1" applyAlignment="1">
      <alignment vertical="center"/>
    </xf>
    <xf numFmtId="2" fontId="10" fillId="0" borderId="5" xfId="10" applyNumberFormat="1" applyFont="1" applyFill="1" applyBorder="1" applyAlignment="1">
      <alignment vertical="center"/>
    </xf>
    <xf numFmtId="0" fontId="42" fillId="12" borderId="14" xfId="0" applyFont="1" applyFill="1" applyBorder="1" applyAlignment="1">
      <alignment vertical="center" wrapText="1"/>
    </xf>
    <xf numFmtId="0" fontId="34" fillId="14" borderId="6" xfId="8" applyFont="1" applyFill="1" applyBorder="1" applyAlignment="1">
      <alignment horizontal="center" wrapText="1"/>
    </xf>
    <xf numFmtId="2" fontId="34" fillId="14" borderId="20" xfId="10" applyNumberFormat="1" applyFont="1" applyFill="1" applyBorder="1" applyAlignment="1">
      <alignment horizontal="center" vertical="top" wrapText="1"/>
    </xf>
    <xf numFmtId="2" fontId="34" fillId="14" borderId="14" xfId="10" applyNumberFormat="1" applyFont="1" applyFill="1" applyBorder="1" applyAlignment="1">
      <alignment horizontal="center" vertical="top" wrapText="1"/>
    </xf>
    <xf numFmtId="2" fontId="25" fillId="14" borderId="20" xfId="10" applyNumberFormat="1" applyFont="1" applyFill="1" applyBorder="1" applyAlignment="1">
      <alignment horizontal="center" vertical="top" wrapText="1"/>
    </xf>
    <xf numFmtId="2" fontId="25" fillId="14" borderId="7" xfId="10" applyNumberFormat="1" applyFont="1" applyFill="1" applyBorder="1" applyAlignment="1">
      <alignment horizontal="center" vertical="top" wrapText="1"/>
    </xf>
    <xf numFmtId="2" fontId="34" fillId="11" borderId="0" xfId="8" applyNumberFormat="1" applyFont="1" applyFill="1" applyBorder="1" applyAlignment="1">
      <alignment horizontal="center" vertical="top" wrapText="1"/>
    </xf>
    <xf numFmtId="2" fontId="25" fillId="0" borderId="0" xfId="8" applyNumberFormat="1" applyFont="1" applyBorder="1" applyAlignment="1">
      <alignment horizontal="center" vertical="top" wrapText="1"/>
    </xf>
    <xf numFmtId="2" fontId="25" fillId="0" borderId="0" xfId="8" applyNumberFormat="1" applyFont="1" applyBorder="1" applyAlignment="1">
      <alignment vertical="top" wrapText="1"/>
    </xf>
    <xf numFmtId="2" fontId="34" fillId="11" borderId="0" xfId="10" applyNumberFormat="1" applyFont="1" applyFill="1" applyBorder="1" applyAlignment="1">
      <alignment horizontal="right" vertical="center"/>
    </xf>
    <xf numFmtId="2" fontId="34" fillId="11" borderId="0" xfId="10" applyNumberFormat="1" applyFont="1" applyFill="1" applyBorder="1" applyAlignment="1">
      <alignment horizontal="center" vertical="top" wrapText="1"/>
    </xf>
    <xf numFmtId="0" fontId="28" fillId="11" borderId="0" xfId="10" applyFont="1" applyFill="1" applyBorder="1" applyAlignment="1">
      <alignment horizontal="center"/>
    </xf>
    <xf numFmtId="0" fontId="28" fillId="11" borderId="0" xfId="10" applyFont="1" applyFill="1" applyBorder="1"/>
    <xf numFmtId="0" fontId="26" fillId="0" borderId="5" xfId="10" applyFont="1" applyBorder="1" applyAlignment="1">
      <alignment wrapText="1"/>
    </xf>
    <xf numFmtId="2" fontId="34" fillId="11" borderId="21" xfId="10" applyNumberFormat="1" applyFont="1" applyFill="1" applyBorder="1" applyAlignment="1">
      <alignment horizontal="center" vertical="top" wrapText="1"/>
    </xf>
    <xf numFmtId="0" fontId="10" fillId="0" borderId="14" xfId="19" applyFont="1" applyFill="1" applyBorder="1" applyAlignment="1">
      <alignment horizontal="left" vertical="center"/>
    </xf>
    <xf numFmtId="0" fontId="10" fillId="0" borderId="14" xfId="19" applyFont="1" applyFill="1" applyBorder="1" applyAlignment="1">
      <alignment horizontal="center" vertical="center"/>
    </xf>
    <xf numFmtId="2" fontId="10" fillId="0" borderId="14" xfId="8" applyNumberFormat="1" applyFont="1" applyBorder="1" applyAlignment="1">
      <alignment horizontal="center" vertical="top" wrapText="1"/>
    </xf>
    <xf numFmtId="2" fontId="10" fillId="0" borderId="14" xfId="8" applyNumberFormat="1" applyFont="1" applyBorder="1" applyAlignment="1">
      <alignment vertical="top" wrapText="1"/>
    </xf>
    <xf numFmtId="2" fontId="28" fillId="11" borderId="14" xfId="10" applyNumberFormat="1" applyFont="1" applyFill="1" applyBorder="1" applyAlignment="1">
      <alignment horizontal="right" vertical="center"/>
    </xf>
    <xf numFmtId="2" fontId="28" fillId="11" borderId="14" xfId="10" applyNumberFormat="1" applyFont="1" applyFill="1" applyBorder="1" applyAlignment="1">
      <alignment horizontal="center" vertical="top" wrapText="1"/>
    </xf>
    <xf numFmtId="0" fontId="10" fillId="0" borderId="14" xfId="19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/>
    </xf>
    <xf numFmtId="167" fontId="10" fillId="0" borderId="14" xfId="19" applyNumberFormat="1" applyFont="1" applyFill="1" applyBorder="1" applyAlignment="1">
      <alignment horizontal="center" vertical="center"/>
    </xf>
    <xf numFmtId="168" fontId="10" fillId="0" borderId="14" xfId="19" applyNumberFormat="1" applyFont="1" applyFill="1" applyBorder="1" applyAlignment="1">
      <alignment horizontal="center" vertical="center"/>
    </xf>
    <xf numFmtId="168" fontId="10" fillId="0" borderId="14" xfId="19" applyNumberFormat="1" applyFont="1" applyBorder="1" applyAlignment="1">
      <alignment horizontal="center" vertical="center"/>
    </xf>
    <xf numFmtId="2" fontId="10" fillId="0" borderId="14" xfId="19" applyNumberFormat="1" applyFont="1" applyBorder="1" applyAlignment="1">
      <alignment horizontal="center" vertical="center"/>
    </xf>
    <xf numFmtId="0" fontId="13" fillId="0" borderId="0" xfId="10" applyFont="1" applyAlignment="1">
      <alignment horizontal="center" vertical="top"/>
    </xf>
    <xf numFmtId="0" fontId="13" fillId="0" borderId="0" xfId="10" applyFont="1" applyAlignment="1">
      <alignment horizontal="center" vertical="top" wrapText="1"/>
    </xf>
    <xf numFmtId="0" fontId="10" fillId="0" borderId="0" xfId="9" applyAlignment="1">
      <alignment horizontal="center"/>
    </xf>
    <xf numFmtId="164" fontId="10" fillId="0" borderId="8" xfId="9" applyNumberFormat="1" applyFont="1" applyBorder="1" applyAlignment="1">
      <alignment horizontal="center"/>
    </xf>
    <xf numFmtId="164" fontId="22" fillId="0" borderId="0" xfId="9" applyNumberFormat="1" applyFont="1" applyAlignment="1">
      <alignment horizontal="center"/>
    </xf>
    <xf numFmtId="164" fontId="10" fillId="0" borderId="0" xfId="9" applyNumberFormat="1" applyFont="1" applyBorder="1" applyAlignment="1">
      <alignment horizontal="center"/>
    </xf>
    <xf numFmtId="0" fontId="10" fillId="0" borderId="0" xfId="9" applyFont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10" fillId="0" borderId="21" xfId="19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5" xfId="19" applyFont="1" applyFill="1" applyBorder="1" applyAlignment="1">
      <alignment horizontal="center" vertical="center"/>
    </xf>
    <xf numFmtId="0" fontId="21" fillId="0" borderId="5" xfId="19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left" vertical="center" wrapText="1"/>
    </xf>
    <xf numFmtId="0" fontId="10" fillId="0" borderId="7" xfId="19" applyFont="1" applyFill="1" applyBorder="1" applyAlignment="1">
      <alignment horizontal="center" vertical="center"/>
    </xf>
    <xf numFmtId="0" fontId="28" fillId="0" borderId="5" xfId="19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vertical="center"/>
    </xf>
    <xf numFmtId="0" fontId="10" fillId="0" borderId="13" xfId="9" applyFont="1" applyBorder="1" applyAlignment="1">
      <alignment vertical="top"/>
    </xf>
    <xf numFmtId="0" fontId="35" fillId="11" borderId="6" xfId="10" applyFont="1" applyFill="1" applyBorder="1"/>
    <xf numFmtId="0" fontId="16" fillId="0" borderId="6" xfId="9" applyFont="1" applyBorder="1" applyAlignment="1">
      <alignment horizontal="right" vertical="top"/>
    </xf>
    <xf numFmtId="0" fontId="10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/>
    </xf>
    <xf numFmtId="0" fontId="10" fillId="0" borderId="14" xfId="0" applyNumberFormat="1" applyFont="1" applyBorder="1" applyAlignment="1">
      <alignment horizontal="center"/>
    </xf>
    <xf numFmtId="0" fontId="10" fillId="0" borderId="14" xfId="20" applyNumberFormat="1" applyFont="1" applyFill="1" applyBorder="1" applyAlignment="1" applyProtection="1">
      <alignment horizontal="center" vertical="center" wrapText="1"/>
    </xf>
    <xf numFmtId="0" fontId="10" fillId="0" borderId="14" xfId="20" applyNumberFormat="1" applyFont="1" applyFill="1" applyBorder="1" applyAlignment="1" applyProtection="1">
      <alignment horizontal="left" vertical="center" wrapText="1"/>
    </xf>
    <xf numFmtId="0" fontId="10" fillId="0" borderId="14" xfId="20" applyNumberFormat="1" applyFont="1" applyFill="1" applyBorder="1" applyAlignment="1" applyProtection="1">
      <alignment horizontal="left" vertical="center"/>
    </xf>
    <xf numFmtId="2" fontId="28" fillId="11" borderId="7" xfId="10" applyNumberFormat="1" applyFont="1" applyFill="1" applyBorder="1" applyAlignment="1">
      <alignment horizontal="center" vertical="top" wrapText="1"/>
    </xf>
    <xf numFmtId="2" fontId="28" fillId="11" borderId="5" xfId="10" applyNumberFormat="1" applyFont="1" applyFill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46" fillId="0" borderId="14" xfId="0" applyFont="1" applyBorder="1" applyAlignment="1">
      <alignment wrapText="1"/>
    </xf>
    <xf numFmtId="0" fontId="46" fillId="0" borderId="14" xfId="0" applyFont="1" applyBorder="1" applyAlignment="1">
      <alignment horizontal="center" vertical="center"/>
    </xf>
    <xf numFmtId="0" fontId="28" fillId="11" borderId="14" xfId="10" applyFont="1" applyFill="1" applyBorder="1"/>
    <xf numFmtId="49" fontId="16" fillId="0" borderId="5" xfId="10" applyNumberFormat="1" applyFont="1" applyBorder="1" applyAlignment="1">
      <alignment horizontal="center" wrapText="1"/>
    </xf>
    <xf numFmtId="0" fontId="19" fillId="0" borderId="5" xfId="10" applyFont="1" applyBorder="1" applyAlignment="1">
      <alignment wrapText="1"/>
    </xf>
    <xf numFmtId="49" fontId="10" fillId="13" borderId="14" xfId="19" applyNumberFormat="1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/>
    </xf>
    <xf numFmtId="166" fontId="10" fillId="13" borderId="14" xfId="0" applyNumberFormat="1" applyFont="1" applyFill="1" applyBorder="1" applyAlignment="1">
      <alignment horizontal="center" vertical="center"/>
    </xf>
    <xf numFmtId="0" fontId="10" fillId="13" borderId="14" xfId="0" applyNumberFormat="1" applyFont="1" applyFill="1" applyBorder="1" applyAlignment="1">
      <alignment horizontal="center" vertical="center"/>
    </xf>
    <xf numFmtId="0" fontId="33" fillId="14" borderId="14" xfId="10" applyFont="1" applyFill="1" applyBorder="1"/>
    <xf numFmtId="0" fontId="10" fillId="13" borderId="14" xfId="19" applyNumberFormat="1" applyFont="1" applyFill="1" applyBorder="1" applyAlignment="1">
      <alignment horizontal="center" vertical="center" wrapText="1"/>
    </xf>
    <xf numFmtId="49" fontId="43" fillId="15" borderId="14" xfId="19" applyNumberFormat="1" applyFont="1" applyFill="1" applyBorder="1" applyAlignment="1">
      <alignment vertical="center" wrapText="1"/>
    </xf>
    <xf numFmtId="2" fontId="19" fillId="13" borderId="14" xfId="10" applyNumberFormat="1" applyFont="1" applyFill="1" applyBorder="1" applyAlignment="1">
      <alignment vertical="center"/>
    </xf>
    <xf numFmtId="0" fontId="10" fillId="13" borderId="14" xfId="19" applyFont="1" applyFill="1" applyBorder="1" applyAlignment="1">
      <alignment horizontal="center" vertical="center"/>
    </xf>
    <xf numFmtId="168" fontId="10" fillId="13" borderId="14" xfId="19" applyNumberFormat="1" applyFont="1" applyFill="1" applyBorder="1" applyAlignment="1">
      <alignment horizontal="center" vertical="center"/>
    </xf>
    <xf numFmtId="2" fontId="10" fillId="13" borderId="14" xfId="8" applyNumberFormat="1" applyFont="1" applyFill="1" applyBorder="1" applyAlignment="1">
      <alignment horizontal="center" vertical="top" wrapText="1"/>
    </xf>
    <xf numFmtId="2" fontId="10" fillId="13" borderId="14" xfId="19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justify"/>
    </xf>
    <xf numFmtId="2" fontId="34" fillId="11" borderId="19" xfId="10" applyNumberFormat="1" applyFont="1" applyFill="1" applyBorder="1" applyAlignment="1">
      <alignment horizontal="center" vertical="top" wrapText="1"/>
    </xf>
    <xf numFmtId="0" fontId="34" fillId="0" borderId="12" xfId="9" applyFont="1" applyBorder="1" applyAlignment="1">
      <alignment horizontal="center" vertical="top"/>
    </xf>
    <xf numFmtId="0" fontId="34" fillId="11" borderId="19" xfId="8" applyFont="1" applyFill="1" applyBorder="1"/>
    <xf numFmtId="0" fontId="28" fillId="11" borderId="19" xfId="8" applyFont="1" applyFill="1" applyBorder="1" applyAlignment="1">
      <alignment wrapText="1"/>
    </xf>
    <xf numFmtId="0" fontId="34" fillId="11" borderId="12" xfId="8" applyFont="1" applyFill="1" applyBorder="1" applyAlignment="1">
      <alignment horizontal="center" wrapText="1"/>
    </xf>
    <xf numFmtId="2" fontId="25" fillId="11" borderId="16" xfId="10" applyNumberFormat="1" applyFont="1" applyFill="1" applyBorder="1" applyAlignment="1">
      <alignment horizontal="center" vertical="top" wrapText="1"/>
    </xf>
    <xf numFmtId="2" fontId="25" fillId="11" borderId="14" xfId="10" applyNumberFormat="1" applyFont="1" applyFill="1" applyBorder="1" applyAlignment="1">
      <alignment horizontal="center" vertical="top" wrapText="1"/>
    </xf>
    <xf numFmtId="0" fontId="25" fillId="0" borderId="14" xfId="0" applyFont="1" applyFill="1" applyBorder="1" applyAlignment="1">
      <alignment horizontal="center"/>
    </xf>
    <xf numFmtId="168" fontId="25" fillId="0" borderId="14" xfId="0" applyNumberFormat="1" applyFont="1" applyFill="1" applyBorder="1" applyAlignment="1">
      <alignment horizontal="center"/>
    </xf>
    <xf numFmtId="2" fontId="25" fillId="0" borderId="14" xfId="0" applyNumberFormat="1" applyFont="1" applyFill="1" applyBorder="1" applyAlignment="1">
      <alignment horizontal="center"/>
    </xf>
    <xf numFmtId="2" fontId="25" fillId="0" borderId="14" xfId="0" applyNumberFormat="1" applyFont="1" applyFill="1" applyBorder="1" applyAlignment="1">
      <alignment horizontal="center" vertical="top" wrapText="1"/>
    </xf>
    <xf numFmtId="1" fontId="10" fillId="0" borderId="14" xfId="0" applyNumberFormat="1" applyFont="1" applyBorder="1" applyAlignment="1">
      <alignment horizontal="center"/>
    </xf>
    <xf numFmtId="0" fontId="34" fillId="11" borderId="9" xfId="8" applyFont="1" applyFill="1" applyBorder="1" applyAlignment="1">
      <alignment horizontal="center" wrapText="1"/>
    </xf>
    <xf numFmtId="168" fontId="25" fillId="0" borderId="18" xfId="0" applyNumberFormat="1" applyFont="1" applyFill="1" applyBorder="1" applyAlignment="1">
      <alignment horizontal="center"/>
    </xf>
    <xf numFmtId="2" fontId="34" fillId="11" borderId="22" xfId="10" applyNumberFormat="1" applyFont="1" applyFill="1" applyBorder="1" applyAlignment="1">
      <alignment horizontal="center" vertical="top" wrapText="1"/>
    </xf>
    <xf numFmtId="0" fontId="40" fillId="0" borderId="14" xfId="21" applyFont="1" applyFill="1" applyBorder="1" applyAlignment="1">
      <alignment vertical="center" wrapText="1"/>
    </xf>
    <xf numFmtId="0" fontId="49" fillId="0" borderId="14" xfId="21" applyFont="1" applyBorder="1" applyAlignment="1">
      <alignment horizontal="center" vertical="center"/>
    </xf>
    <xf numFmtId="0" fontId="40" fillId="0" borderId="14" xfId="21" applyFont="1" applyFill="1" applyBorder="1" applyAlignment="1">
      <alignment horizontal="center" vertical="center" wrapText="1"/>
    </xf>
    <xf numFmtId="1" fontId="40" fillId="0" borderId="14" xfId="21" applyNumberFormat="1" applyFont="1" applyBorder="1" applyAlignment="1">
      <alignment horizontal="center" vertical="center"/>
    </xf>
    <xf numFmtId="0" fontId="10" fillId="0" borderId="14" xfId="0" applyFont="1" applyFill="1" applyBorder="1"/>
    <xf numFmtId="1" fontId="40" fillId="13" borderId="14" xfId="21" applyNumberFormat="1" applyFont="1" applyFill="1" applyBorder="1" applyAlignment="1">
      <alignment horizontal="center" vertical="center" wrapText="1"/>
    </xf>
    <xf numFmtId="0" fontId="40" fillId="13" borderId="14" xfId="21" applyFont="1" applyFill="1" applyBorder="1" applyAlignment="1">
      <alignment vertical="center" wrapText="1"/>
    </xf>
    <xf numFmtId="0" fontId="49" fillId="13" borderId="14" xfId="21" applyFont="1" applyFill="1" applyBorder="1" applyAlignment="1">
      <alignment wrapText="1"/>
    </xf>
    <xf numFmtId="0" fontId="40" fillId="0" borderId="0" xfId="0" applyFont="1" applyFill="1" applyBorder="1"/>
    <xf numFmtId="0" fontId="26" fillId="0" borderId="5" xfId="10" applyFont="1" applyBorder="1" applyAlignment="1">
      <alignment horizontal="left" wrapText="1"/>
    </xf>
    <xf numFmtId="0" fontId="10" fillId="0" borderId="14" xfId="13" applyFont="1" applyBorder="1" applyAlignment="1">
      <alignment horizontal="center" vertical="center"/>
    </xf>
    <xf numFmtId="0" fontId="34" fillId="11" borderId="8" xfId="8" applyFont="1" applyFill="1" applyBorder="1" applyAlignment="1">
      <alignment wrapText="1"/>
    </xf>
    <xf numFmtId="0" fontId="25" fillId="0" borderId="21" xfId="0" applyFont="1" applyFill="1" applyBorder="1" applyAlignment="1">
      <alignment vertical="top" wrapText="1"/>
    </xf>
    <xf numFmtId="0" fontId="28" fillId="11" borderId="8" xfId="8" applyFont="1" applyFill="1" applyBorder="1" applyAlignment="1">
      <alignment wrapText="1"/>
    </xf>
    <xf numFmtId="0" fontId="34" fillId="11" borderId="14" xfId="10" applyFont="1" applyFill="1" applyBorder="1" applyAlignment="1">
      <alignment horizontal="center"/>
    </xf>
    <xf numFmtId="1" fontId="10" fillId="13" borderId="14" xfId="0" applyNumberFormat="1" applyFont="1" applyFill="1" applyBorder="1" applyAlignment="1">
      <alignment horizontal="center"/>
    </xf>
    <xf numFmtId="2" fontId="19" fillId="13" borderId="5" xfId="10" applyNumberFormat="1" applyFont="1" applyFill="1" applyBorder="1" applyAlignment="1">
      <alignment vertical="center"/>
    </xf>
    <xf numFmtId="0" fontId="40" fillId="12" borderId="14" xfId="0" applyFont="1" applyFill="1" applyBorder="1" applyAlignment="1">
      <alignment horizontal="center" vertical="top" wrapText="1"/>
    </xf>
    <xf numFmtId="1" fontId="40" fillId="12" borderId="14" xfId="0" applyNumberFormat="1" applyFont="1" applyFill="1" applyBorder="1" applyAlignment="1">
      <alignment horizontal="center" vertical="top" wrapText="1"/>
    </xf>
    <xf numFmtId="2" fontId="40" fillId="12" borderId="14" xfId="0" applyNumberFormat="1" applyFont="1" applyFill="1" applyBorder="1" applyAlignment="1">
      <alignment horizontal="center" vertical="top" wrapText="1"/>
    </xf>
    <xf numFmtId="2" fontId="40" fillId="0" borderId="14" xfId="0" applyNumberFormat="1" applyFont="1" applyBorder="1" applyAlignment="1">
      <alignment horizontal="center" vertical="top" wrapText="1"/>
    </xf>
    <xf numFmtId="4" fontId="40" fillId="0" borderId="14" xfId="0" applyNumberFormat="1" applyFont="1" applyBorder="1" applyAlignment="1">
      <alignment horizontal="center" vertical="top" wrapText="1"/>
    </xf>
    <xf numFmtId="0" fontId="40" fillId="12" borderId="14" xfId="0" applyFont="1" applyFill="1" applyBorder="1" applyAlignment="1">
      <alignment vertical="top" wrapText="1"/>
    </xf>
    <xf numFmtId="2" fontId="50" fillId="12" borderId="14" xfId="0" applyNumberFormat="1" applyFont="1" applyFill="1" applyBorder="1" applyAlignment="1">
      <alignment horizontal="center" vertical="top" wrapText="1"/>
    </xf>
    <xf numFmtId="168" fontId="50" fillId="12" borderId="14" xfId="0" applyNumberFormat="1" applyFont="1" applyFill="1" applyBorder="1" applyAlignment="1">
      <alignment horizontal="center" vertical="top" wrapText="1"/>
    </xf>
    <xf numFmtId="168" fontId="40" fillId="13" borderId="14" xfId="0" applyNumberFormat="1" applyFont="1" applyFill="1" applyBorder="1" applyAlignment="1">
      <alignment horizontal="center" vertical="top" wrapText="1"/>
    </xf>
    <xf numFmtId="43" fontId="10" fillId="0" borderId="0" xfId="9" applyNumberFormat="1" applyFont="1" applyBorder="1"/>
    <xf numFmtId="2" fontId="27" fillId="0" borderId="14" xfId="0" applyNumberFormat="1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2" fontId="33" fillId="11" borderId="0" xfId="10" applyNumberFormat="1" applyFont="1" applyFill="1" applyAlignment="1">
      <alignment horizontal="center"/>
    </xf>
    <xf numFmtId="2" fontId="10" fillId="0" borderId="14" xfId="9" applyNumberFormat="1" applyFont="1" applyBorder="1" applyAlignment="1">
      <alignment horizontal="center"/>
    </xf>
    <xf numFmtId="2" fontId="40" fillId="0" borderId="14" xfId="0" applyNumberFormat="1" applyFont="1" applyFill="1" applyBorder="1" applyAlignment="1">
      <alignment horizontal="center" vertical="center" wrapText="1"/>
    </xf>
    <xf numFmtId="2" fontId="10" fillId="0" borderId="14" xfId="0" applyNumberFormat="1" applyFont="1" applyFill="1" applyBorder="1" applyAlignment="1">
      <alignment horizontal="center" vertical="center"/>
    </xf>
    <xf numFmtId="4" fontId="49" fillId="0" borderId="14" xfId="21" applyNumberFormat="1" applyFont="1" applyBorder="1" applyAlignment="1">
      <alignment horizontal="center" vertical="center"/>
    </xf>
    <xf numFmtId="2" fontId="40" fillId="0" borderId="14" xfId="0" applyNumberFormat="1" applyFont="1" applyFill="1" applyBorder="1" applyAlignment="1">
      <alignment horizontal="center" vertical="center"/>
    </xf>
    <xf numFmtId="2" fontId="40" fillId="0" borderId="14" xfId="24" applyNumberFormat="1" applyFont="1" applyFill="1" applyBorder="1" applyAlignment="1">
      <alignment horizontal="center" vertical="center"/>
    </xf>
    <xf numFmtId="2" fontId="28" fillId="11" borderId="21" xfId="10" applyNumberFormat="1" applyFont="1" applyFill="1" applyBorder="1" applyAlignment="1">
      <alignment horizontal="center" vertical="top" wrapText="1"/>
    </xf>
    <xf numFmtId="0" fontId="53" fillId="11" borderId="6" xfId="10" applyFont="1" applyFill="1" applyBorder="1"/>
    <xf numFmtId="2" fontId="10" fillId="0" borderId="7" xfId="10" applyNumberFormat="1" applyFont="1" applyFill="1" applyBorder="1" applyAlignment="1">
      <alignment vertical="center"/>
    </xf>
    <xf numFmtId="49" fontId="10" fillId="0" borderId="14" xfId="20" applyNumberFormat="1" applyFont="1" applyFill="1" applyBorder="1" applyAlignment="1" applyProtection="1">
      <alignment horizontal="center" vertical="center" wrapText="1"/>
    </xf>
    <xf numFmtId="2" fontId="28" fillId="16" borderId="14" xfId="10" applyNumberFormat="1" applyFont="1" applyFill="1" applyBorder="1" applyAlignment="1">
      <alignment horizontal="right" vertical="center"/>
    </xf>
    <xf numFmtId="43" fontId="10" fillId="0" borderId="14" xfId="0" applyNumberFormat="1" applyFont="1" applyFill="1" applyBorder="1" applyAlignment="1">
      <alignment horizontal="center" vertical="center"/>
    </xf>
    <xf numFmtId="169" fontId="10" fillId="0" borderId="14" xfId="23" applyNumberFormat="1" applyFont="1" applyBorder="1" applyAlignment="1">
      <alignment horizontal="center" vertical="center"/>
    </xf>
    <xf numFmtId="169" fontId="10" fillId="0" borderId="17" xfId="23" applyNumberFormat="1" applyFont="1" applyBorder="1" applyAlignment="1">
      <alignment vertical="center"/>
    </xf>
    <xf numFmtId="0" fontId="10" fillId="0" borderId="14" xfId="9" applyFont="1" applyBorder="1" applyAlignment="1">
      <alignment vertical="top"/>
    </xf>
    <xf numFmtId="0" fontId="10" fillId="0" borderId="14" xfId="9" applyFont="1" applyBorder="1" applyAlignment="1">
      <alignment vertical="top" wrapText="1"/>
    </xf>
    <xf numFmtId="0" fontId="16" fillId="0" borderId="14" xfId="9" applyFont="1" applyBorder="1" applyAlignment="1">
      <alignment horizontal="right" vertical="top"/>
    </xf>
    <xf numFmtId="2" fontId="16" fillId="0" borderId="14" xfId="9" applyNumberFormat="1" applyFont="1" applyBorder="1" applyAlignment="1">
      <alignment horizontal="right" vertical="top"/>
    </xf>
    <xf numFmtId="43" fontId="10" fillId="13" borderId="14" xfId="22" applyNumberFormat="1" applyFont="1" applyFill="1" applyBorder="1" applyAlignment="1" applyProtection="1">
      <alignment horizontal="center" vertical="center" wrapText="1"/>
    </xf>
    <xf numFmtId="169" fontId="10" fillId="13" borderId="14" xfId="0" applyNumberFormat="1" applyFont="1" applyFill="1" applyBorder="1" applyAlignment="1">
      <alignment horizontal="center" vertical="center" wrapText="1"/>
    </xf>
    <xf numFmtId="169" fontId="10" fillId="13" borderId="14" xfId="0" applyNumberFormat="1" applyFont="1" applyFill="1" applyBorder="1" applyAlignment="1">
      <alignment vertical="center" wrapText="1"/>
    </xf>
    <xf numFmtId="43" fontId="10" fillId="13" borderId="14" xfId="0" applyNumberFormat="1" applyFont="1" applyFill="1" applyBorder="1" applyAlignment="1">
      <alignment vertical="center" wrapText="1"/>
    </xf>
    <xf numFmtId="43" fontId="10" fillId="0" borderId="14" xfId="0" applyNumberFormat="1" applyFont="1" applyFill="1" applyBorder="1" applyAlignment="1" applyProtection="1">
      <alignment horizontal="center" vertical="center" wrapText="1"/>
    </xf>
    <xf numFmtId="43" fontId="10" fillId="0" borderId="14" xfId="22" applyNumberFormat="1" applyFont="1" applyFill="1" applyBorder="1" applyAlignment="1" applyProtection="1">
      <alignment horizontal="center" vertical="center" wrapText="1"/>
    </xf>
    <xf numFmtId="0" fontId="53" fillId="11" borderId="14" xfId="10" applyFont="1" applyFill="1" applyBorder="1"/>
    <xf numFmtId="0" fontId="53" fillId="11" borderId="14" xfId="10" applyFont="1" applyFill="1" applyBorder="1" applyAlignment="1">
      <alignment horizontal="center"/>
    </xf>
    <xf numFmtId="0" fontId="16" fillId="0" borderId="14" xfId="19" applyFont="1" applyFill="1" applyBorder="1" applyAlignment="1">
      <alignment horizontal="left" vertical="center"/>
    </xf>
    <xf numFmtId="0" fontId="16" fillId="0" borderId="14" xfId="19" applyFont="1" applyFill="1" applyBorder="1" applyAlignment="1">
      <alignment horizontal="center" vertical="center"/>
    </xf>
    <xf numFmtId="0" fontId="10" fillId="0" borderId="14" xfId="19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right" vertical="center" wrapText="1"/>
    </xf>
    <xf numFmtId="0" fontId="10" fillId="12" borderId="14" xfId="0" applyFont="1" applyFill="1" applyBorder="1" applyAlignment="1">
      <alignment horizontal="right" vertical="center" wrapText="1"/>
    </xf>
    <xf numFmtId="0" fontId="16" fillId="0" borderId="5" xfId="10" applyFont="1" applyBorder="1" applyAlignment="1">
      <alignment horizontal="center" wrapText="1"/>
    </xf>
    <xf numFmtId="0" fontId="17" fillId="0" borderId="5" xfId="9" applyFont="1" applyBorder="1" applyAlignment="1">
      <alignment horizontal="center" wrapText="1"/>
    </xf>
    <xf numFmtId="0" fontId="29" fillId="11" borderId="0" xfId="10" applyFont="1" applyFill="1" applyBorder="1" applyAlignment="1">
      <alignment horizontal="center"/>
    </xf>
    <xf numFmtId="0" fontId="17" fillId="0" borderId="4" xfId="9" applyFont="1" applyBorder="1" applyAlignment="1">
      <alignment horizontal="center" wrapText="1"/>
    </xf>
    <xf numFmtId="2" fontId="19" fillId="0" borderId="5" xfId="10" applyNumberFormat="1" applyFont="1" applyBorder="1" applyAlignment="1">
      <alignment horizontal="center"/>
    </xf>
    <xf numFmtId="2" fontId="19" fillId="0" borderId="5" xfId="10" applyNumberFormat="1" applyFont="1" applyBorder="1" applyAlignment="1">
      <alignment horizontal="center" wrapText="1"/>
    </xf>
    <xf numFmtId="2" fontId="16" fillId="0" borderId="5" xfId="9" applyNumberFormat="1" applyFont="1" applyBorder="1" applyAlignment="1">
      <alignment horizontal="center"/>
    </xf>
    <xf numFmtId="2" fontId="10" fillId="0" borderId="6" xfId="9" applyNumberFormat="1" applyFont="1" applyBorder="1" applyAlignment="1">
      <alignment horizontal="center"/>
    </xf>
    <xf numFmtId="2" fontId="10" fillId="0" borderId="0" xfId="9" applyNumberFormat="1" applyFont="1" applyBorder="1"/>
    <xf numFmtId="2" fontId="10" fillId="0" borderId="5" xfId="9" applyNumberFormat="1" applyFont="1" applyBorder="1" applyAlignment="1">
      <alignment horizontal="center"/>
    </xf>
    <xf numFmtId="2" fontId="19" fillId="0" borderId="5" xfId="10" applyNumberFormat="1" applyFont="1" applyBorder="1" applyAlignment="1">
      <alignment horizontal="center" vertical="top" wrapText="1"/>
    </xf>
    <xf numFmtId="2" fontId="19" fillId="0" borderId="4" xfId="10" applyNumberFormat="1" applyFont="1" applyBorder="1" applyAlignment="1">
      <alignment horizontal="center" vertical="top" wrapText="1"/>
    </xf>
    <xf numFmtId="2" fontId="20" fillId="0" borderId="5" xfId="10" applyNumberFormat="1" applyFont="1" applyBorder="1" applyAlignment="1">
      <alignment horizontal="center" vertical="top" wrapText="1"/>
    </xf>
    <xf numFmtId="2" fontId="19" fillId="0" borderId="0" xfId="10" applyNumberFormat="1" applyFont="1" applyBorder="1" applyAlignment="1">
      <alignment horizontal="center" vertical="top" wrapText="1"/>
    </xf>
    <xf numFmtId="2" fontId="19" fillId="0" borderId="7" xfId="10" applyNumberFormat="1" applyFont="1" applyBorder="1" applyAlignment="1">
      <alignment horizontal="center"/>
    </xf>
    <xf numFmtId="2" fontId="28" fillId="13" borderId="14" xfId="10" applyNumberFormat="1" applyFont="1" applyFill="1" applyBorder="1" applyAlignment="1">
      <alignment horizontal="right" vertical="center"/>
    </xf>
    <xf numFmtId="2" fontId="34" fillId="14" borderId="7" xfId="10" applyNumberFormat="1" applyFont="1" applyFill="1" applyBorder="1" applyAlignment="1">
      <alignment horizontal="center" vertical="top" wrapText="1"/>
    </xf>
    <xf numFmtId="0" fontId="34" fillId="17" borderId="14" xfId="9" applyFont="1" applyFill="1" applyBorder="1" applyAlignment="1">
      <alignment horizontal="center" vertical="top"/>
    </xf>
    <xf numFmtId="0" fontId="34" fillId="18" borderId="6" xfId="8" applyFont="1" applyFill="1" applyBorder="1"/>
    <xf numFmtId="0" fontId="47" fillId="18" borderId="13" xfId="8" applyFont="1" applyFill="1" applyBorder="1" applyAlignment="1">
      <alignment wrapText="1"/>
    </xf>
    <xf numFmtId="0" fontId="34" fillId="18" borderId="6" xfId="8" applyFont="1" applyFill="1" applyBorder="1" applyAlignment="1">
      <alignment horizontal="center" wrapText="1"/>
    </xf>
    <xf numFmtId="2" fontId="25" fillId="18" borderId="20" xfId="10" applyNumberFormat="1" applyFont="1" applyFill="1" applyBorder="1" applyAlignment="1">
      <alignment horizontal="center" vertical="top" wrapText="1"/>
    </xf>
    <xf numFmtId="0" fontId="32" fillId="17" borderId="14" xfId="9" applyFont="1" applyFill="1" applyBorder="1" applyAlignment="1">
      <alignment horizontal="center"/>
    </xf>
    <xf numFmtId="0" fontId="32" fillId="17" borderId="16" xfId="9" applyFont="1" applyFill="1" applyBorder="1" applyAlignment="1">
      <alignment horizontal="center"/>
    </xf>
    <xf numFmtId="0" fontId="32" fillId="17" borderId="4" xfId="9" applyFont="1" applyFill="1" applyBorder="1" applyAlignment="1">
      <alignment horizontal="center"/>
    </xf>
    <xf numFmtId="0" fontId="31" fillId="18" borderId="14" xfId="10" applyFont="1" applyFill="1" applyBorder="1"/>
    <xf numFmtId="0" fontId="42" fillId="17" borderId="21" xfId="9" applyFont="1" applyFill="1" applyBorder="1" applyAlignment="1">
      <alignment horizontal="left"/>
    </xf>
    <xf numFmtId="0" fontId="42" fillId="17" borderId="14" xfId="9" applyFont="1" applyFill="1" applyBorder="1" applyAlignment="1">
      <alignment horizontal="center"/>
    </xf>
    <xf numFmtId="2" fontId="34" fillId="13" borderId="14" xfId="8" applyNumberFormat="1" applyFont="1" applyFill="1" applyBorder="1" applyAlignment="1">
      <alignment horizontal="center" vertical="top" wrapText="1"/>
    </xf>
    <xf numFmtId="2" fontId="25" fillId="13" borderId="14" xfId="0" applyNumberFormat="1" applyFont="1" applyFill="1" applyBorder="1" applyAlignment="1">
      <alignment horizontal="center" vertical="top" wrapText="1"/>
    </xf>
    <xf numFmtId="2" fontId="25" fillId="13" borderId="14" xfId="0" applyNumberFormat="1" applyFont="1" applyFill="1" applyBorder="1" applyAlignment="1">
      <alignment horizontal="center"/>
    </xf>
    <xf numFmtId="0" fontId="34" fillId="17" borderId="12" xfId="9" applyFont="1" applyFill="1" applyBorder="1" applyAlignment="1">
      <alignment horizontal="center" vertical="top"/>
    </xf>
    <xf numFmtId="0" fontId="34" fillId="18" borderId="14" xfId="8" applyFont="1" applyFill="1" applyBorder="1"/>
    <xf numFmtId="0" fontId="31" fillId="18" borderId="14" xfId="8" applyFont="1" applyFill="1" applyBorder="1" applyAlignment="1">
      <alignment wrapText="1"/>
    </xf>
    <xf numFmtId="0" fontId="34" fillId="18" borderId="14" xfId="8" applyFont="1" applyFill="1" applyBorder="1" applyAlignment="1">
      <alignment horizontal="center" wrapText="1"/>
    </xf>
    <xf numFmtId="2" fontId="34" fillId="18" borderId="14" xfId="10" applyNumberFormat="1" applyFont="1" applyFill="1" applyBorder="1" applyAlignment="1">
      <alignment horizontal="center" vertical="top" wrapText="1"/>
    </xf>
    <xf numFmtId="2" fontId="34" fillId="18" borderId="14" xfId="8" applyNumberFormat="1" applyFont="1" applyFill="1" applyBorder="1" applyAlignment="1">
      <alignment horizontal="center" vertical="top" wrapText="1"/>
    </xf>
    <xf numFmtId="2" fontId="25" fillId="17" borderId="14" xfId="8" applyNumberFormat="1" applyFont="1" applyFill="1" applyBorder="1" applyAlignment="1">
      <alignment horizontal="center" vertical="top" wrapText="1"/>
    </xf>
    <xf numFmtId="2" fontId="25" fillId="17" borderId="14" xfId="8" applyNumberFormat="1" applyFont="1" applyFill="1" applyBorder="1" applyAlignment="1">
      <alignment vertical="top" wrapText="1"/>
    </xf>
    <xf numFmtId="2" fontId="34" fillId="18" borderId="14" xfId="10" applyNumberFormat="1" applyFont="1" applyFill="1" applyBorder="1" applyAlignment="1">
      <alignment horizontal="right" vertical="center"/>
    </xf>
    <xf numFmtId="2" fontId="34" fillId="18" borderId="7" xfId="10" applyNumberFormat="1" applyFont="1" applyFill="1" applyBorder="1" applyAlignment="1">
      <alignment horizontal="center" vertical="top" wrapText="1"/>
    </xf>
    <xf numFmtId="2" fontId="34" fillId="18" borderId="5" xfId="10" applyNumberFormat="1" applyFont="1" applyFill="1" applyBorder="1" applyAlignment="1">
      <alignment horizontal="center" vertical="top" wrapText="1"/>
    </xf>
    <xf numFmtId="0" fontId="34" fillId="18" borderId="14" xfId="10" applyFont="1" applyFill="1" applyBorder="1"/>
    <xf numFmtId="0" fontId="41" fillId="18" borderId="14" xfId="10" applyFont="1" applyFill="1" applyBorder="1" applyAlignment="1">
      <alignment horizontal="center"/>
    </xf>
    <xf numFmtId="0" fontId="33" fillId="18" borderId="14" xfId="10" applyFont="1" applyFill="1" applyBorder="1"/>
    <xf numFmtId="49" fontId="42" fillId="19" borderId="14" xfId="19" applyNumberFormat="1" applyFont="1" applyFill="1" applyBorder="1" applyAlignment="1">
      <alignment vertical="center" wrapText="1"/>
    </xf>
    <xf numFmtId="49" fontId="42" fillId="19" borderId="21" xfId="19" applyNumberFormat="1" applyFont="1" applyFill="1" applyBorder="1" applyAlignment="1">
      <alignment vertical="center" wrapText="1"/>
    </xf>
    <xf numFmtId="2" fontId="19" fillId="17" borderId="14" xfId="10" applyNumberFormat="1" applyFont="1" applyFill="1" applyBorder="1" applyAlignment="1">
      <alignment vertical="center"/>
    </xf>
    <xf numFmtId="2" fontId="37" fillId="17" borderId="7" xfId="10" applyNumberFormat="1" applyFont="1" applyFill="1" applyBorder="1" applyAlignment="1">
      <alignment vertical="center"/>
    </xf>
    <xf numFmtId="2" fontId="19" fillId="17" borderId="5" xfId="10" applyNumberFormat="1" applyFont="1" applyFill="1" applyBorder="1" applyAlignment="1">
      <alignment horizontal="right" vertical="center"/>
    </xf>
    <xf numFmtId="2" fontId="19" fillId="17" borderId="5" xfId="10" applyNumberFormat="1" applyFont="1" applyFill="1" applyBorder="1" applyAlignment="1">
      <alignment vertical="center"/>
    </xf>
    <xf numFmtId="2" fontId="33" fillId="18" borderId="5" xfId="10" applyNumberFormat="1" applyFont="1" applyFill="1" applyBorder="1" applyAlignment="1">
      <alignment horizontal="center" vertical="top" wrapText="1"/>
    </xf>
    <xf numFmtId="0" fontId="10" fillId="17" borderId="14" xfId="0" applyFont="1" applyFill="1" applyBorder="1" applyAlignment="1">
      <alignment horizontal="center"/>
    </xf>
    <xf numFmtId="49" fontId="42" fillId="19" borderId="7" xfId="19" applyNumberFormat="1" applyFont="1" applyFill="1" applyBorder="1" applyAlignment="1">
      <alignment vertical="center" wrapText="1"/>
    </xf>
    <xf numFmtId="49" fontId="42" fillId="19" borderId="5" xfId="19" applyNumberFormat="1" applyFont="1" applyFill="1" applyBorder="1" applyAlignment="1">
      <alignment vertical="center" wrapText="1"/>
    </xf>
    <xf numFmtId="0" fontId="28" fillId="18" borderId="14" xfId="10" applyFont="1" applyFill="1" applyBorder="1"/>
    <xf numFmtId="0" fontId="16" fillId="17" borderId="14" xfId="0" applyFont="1" applyFill="1" applyBorder="1" applyAlignment="1">
      <alignment vertical="center"/>
    </xf>
    <xf numFmtId="0" fontId="16" fillId="17" borderId="14" xfId="0" applyFont="1" applyFill="1" applyBorder="1" applyAlignment="1">
      <alignment horizontal="center" vertical="center"/>
    </xf>
    <xf numFmtId="2" fontId="10" fillId="17" borderId="14" xfId="10" applyNumberFormat="1" applyFont="1" applyFill="1" applyBorder="1" applyAlignment="1">
      <alignment vertical="center"/>
    </xf>
    <xf numFmtId="2" fontId="54" fillId="17" borderId="14" xfId="10" applyNumberFormat="1" applyFont="1" applyFill="1" applyBorder="1" applyAlignment="1">
      <alignment vertical="center"/>
    </xf>
    <xf numFmtId="2" fontId="10" fillId="17" borderId="14" xfId="10" applyNumberFormat="1" applyFont="1" applyFill="1" applyBorder="1" applyAlignment="1">
      <alignment horizontal="right" vertical="center"/>
    </xf>
    <xf numFmtId="2" fontId="28" fillId="18" borderId="14" xfId="10" applyNumberFormat="1" applyFont="1" applyFill="1" applyBorder="1" applyAlignment="1">
      <alignment horizontal="center" vertical="top" wrapText="1"/>
    </xf>
    <xf numFmtId="169" fontId="10" fillId="17" borderId="14" xfId="0" applyNumberFormat="1" applyFont="1" applyFill="1" applyBorder="1" applyAlignment="1">
      <alignment horizontal="center" vertical="center" wrapText="1"/>
    </xf>
    <xf numFmtId="2" fontId="10" fillId="17" borderId="14" xfId="8" applyNumberFormat="1" applyFont="1" applyFill="1" applyBorder="1" applyAlignment="1">
      <alignment vertical="top" wrapText="1"/>
    </xf>
    <xf numFmtId="2" fontId="28" fillId="18" borderId="14" xfId="10" applyNumberFormat="1" applyFont="1" applyFill="1" applyBorder="1" applyAlignment="1">
      <alignment horizontal="right" vertical="center"/>
    </xf>
    <xf numFmtId="43" fontId="10" fillId="17" borderId="14" xfId="0" applyNumberFormat="1" applyFont="1" applyFill="1" applyBorder="1" applyAlignment="1">
      <alignment vertical="center" wrapText="1"/>
    </xf>
    <xf numFmtId="2" fontId="25" fillId="17" borderId="14" xfId="0" applyNumberFormat="1" applyFont="1" applyFill="1" applyBorder="1" applyAlignment="1">
      <alignment horizontal="center" vertical="top" wrapText="1"/>
    </xf>
    <xf numFmtId="2" fontId="25" fillId="17" borderId="14" xfId="0" applyNumberFormat="1" applyFont="1" applyFill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0" fontId="34" fillId="11" borderId="19" xfId="10" applyFont="1" applyFill="1" applyBorder="1"/>
    <xf numFmtId="0" fontId="34" fillId="11" borderId="19" xfId="10" applyFont="1" applyFill="1" applyBorder="1" applyAlignment="1">
      <alignment horizontal="center"/>
    </xf>
    <xf numFmtId="2" fontId="34" fillId="11" borderId="19" xfId="8" applyNumberFormat="1" applyFont="1" applyFill="1" applyBorder="1" applyAlignment="1">
      <alignment horizontal="center" vertical="top" wrapText="1"/>
    </xf>
    <xf numFmtId="2" fontId="25" fillId="0" borderId="19" xfId="0" applyNumberFormat="1" applyFont="1" applyFill="1" applyBorder="1" applyAlignment="1">
      <alignment horizontal="center" vertical="top" wrapText="1"/>
    </xf>
    <xf numFmtId="2" fontId="25" fillId="0" borderId="19" xfId="0" applyNumberFormat="1" applyFont="1" applyFill="1" applyBorder="1" applyAlignment="1">
      <alignment horizontal="center"/>
    </xf>
    <xf numFmtId="0" fontId="25" fillId="0" borderId="13" xfId="9" applyFont="1" applyBorder="1" applyAlignment="1">
      <alignment vertical="top"/>
    </xf>
    <xf numFmtId="0" fontId="25" fillId="0" borderId="6" xfId="9" applyFont="1" applyBorder="1" applyAlignment="1">
      <alignment vertical="top" wrapText="1"/>
    </xf>
    <xf numFmtId="0" fontId="36" fillId="0" borderId="6" xfId="9" applyFont="1" applyBorder="1" applyAlignment="1">
      <alignment horizontal="right" vertical="top"/>
    </xf>
    <xf numFmtId="0" fontId="36" fillId="0" borderId="6" xfId="9" applyFont="1" applyBorder="1" applyAlignment="1">
      <alignment horizontal="center" vertical="top"/>
    </xf>
    <xf numFmtId="0" fontId="36" fillId="0" borderId="20" xfId="9" applyFont="1" applyBorder="1" applyAlignment="1">
      <alignment horizontal="right" vertical="top"/>
    </xf>
    <xf numFmtId="2" fontId="36" fillId="0" borderId="6" xfId="9" applyNumberFormat="1" applyFont="1" applyBorder="1" applyAlignment="1">
      <alignment horizontal="right" vertical="top"/>
    </xf>
    <xf numFmtId="0" fontId="34" fillId="18" borderId="14" xfId="10" applyFont="1" applyFill="1" applyBorder="1" applyAlignment="1">
      <alignment horizontal="center"/>
    </xf>
    <xf numFmtId="2" fontId="34" fillId="11" borderId="14" xfId="10" applyNumberFormat="1" applyFont="1" applyFill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/>
    <xf numFmtId="0" fontId="46" fillId="0" borderId="19" xfId="0" applyFont="1" applyBorder="1" applyAlignment="1">
      <alignment wrapText="1"/>
    </xf>
    <xf numFmtId="2" fontId="10" fillId="0" borderId="19" xfId="9" applyNumberFormat="1" applyFont="1" applyBorder="1" applyAlignment="1">
      <alignment horizontal="center"/>
    </xf>
    <xf numFmtId="2" fontId="10" fillId="0" borderId="19" xfId="8" applyNumberFormat="1" applyFont="1" applyBorder="1" applyAlignment="1">
      <alignment horizontal="center" vertical="top" wrapText="1"/>
    </xf>
    <xf numFmtId="2" fontId="10" fillId="0" borderId="19" xfId="8" applyNumberFormat="1" applyFont="1" applyBorder="1" applyAlignment="1">
      <alignment vertical="top" wrapText="1"/>
    </xf>
    <xf numFmtId="2" fontId="28" fillId="11" borderId="19" xfId="10" applyNumberFormat="1" applyFont="1" applyFill="1" applyBorder="1" applyAlignment="1">
      <alignment horizontal="right" vertical="center"/>
    </xf>
    <xf numFmtId="2" fontId="28" fillId="11" borderId="19" xfId="10" applyNumberFormat="1" applyFont="1" applyFill="1" applyBorder="1" applyAlignment="1">
      <alignment horizontal="center" vertical="top" wrapText="1"/>
    </xf>
    <xf numFmtId="2" fontId="28" fillId="11" borderId="16" xfId="10" applyNumberFormat="1" applyFont="1" applyFill="1" applyBorder="1" applyAlignment="1">
      <alignment horizontal="center" vertical="top" wrapText="1"/>
    </xf>
    <xf numFmtId="2" fontId="28" fillId="11" borderId="4" xfId="10" applyNumberFormat="1" applyFont="1" applyFill="1" applyBorder="1" applyAlignment="1">
      <alignment horizontal="center" vertical="top" wrapText="1"/>
    </xf>
    <xf numFmtId="0" fontId="16" fillId="0" borderId="20" xfId="9" applyFont="1" applyBorder="1" applyAlignment="1">
      <alignment horizontal="right" vertical="top"/>
    </xf>
    <xf numFmtId="2" fontId="16" fillId="0" borderId="6" xfId="9" applyNumberFormat="1" applyFont="1" applyBorder="1" applyAlignment="1">
      <alignment horizontal="right" vertical="top"/>
    </xf>
    <xf numFmtId="4" fontId="16" fillId="0" borderId="6" xfId="9" applyNumberFormat="1" applyFont="1" applyBorder="1" applyAlignment="1">
      <alignment horizontal="right" vertical="top"/>
    </xf>
    <xf numFmtId="0" fontId="43" fillId="20" borderId="14" xfId="19" applyFont="1" applyFill="1" applyBorder="1" applyAlignment="1">
      <alignment vertical="center"/>
    </xf>
    <xf numFmtId="2" fontId="37" fillId="17" borderId="14" xfId="10" applyNumberFormat="1" applyFont="1" applyFill="1" applyBorder="1" applyAlignment="1">
      <alignment vertical="center"/>
    </xf>
    <xf numFmtId="2" fontId="19" fillId="17" borderId="14" xfId="10" applyNumberFormat="1" applyFont="1" applyFill="1" applyBorder="1" applyAlignment="1">
      <alignment horizontal="right" vertical="center"/>
    </xf>
    <xf numFmtId="2" fontId="33" fillId="18" borderId="7" xfId="10" applyNumberFormat="1" applyFont="1" applyFill="1" applyBorder="1" applyAlignment="1">
      <alignment horizontal="center" vertical="top" wrapText="1"/>
    </xf>
    <xf numFmtId="2" fontId="28" fillId="11" borderId="0" xfId="10" applyNumberFormat="1" applyFont="1" applyFill="1" applyBorder="1" applyAlignment="1">
      <alignment horizontal="center" vertical="top" wrapText="1"/>
    </xf>
    <xf numFmtId="0" fontId="11" fillId="0" borderId="0" xfId="10" applyFont="1" applyBorder="1" applyAlignment="1">
      <alignment horizontal="center"/>
    </xf>
    <xf numFmtId="0" fontId="16" fillId="0" borderId="5" xfId="10" applyFont="1" applyBorder="1" applyAlignment="1">
      <alignment horizontal="center" wrapText="1"/>
    </xf>
    <xf numFmtId="0" fontId="22" fillId="0" borderId="0" xfId="10" applyFont="1" applyBorder="1" applyAlignment="1">
      <alignment horizontal="center"/>
    </xf>
    <xf numFmtId="0" fontId="17" fillId="0" borderId="4" xfId="10" applyFont="1" applyBorder="1" applyAlignment="1">
      <alignment horizontal="center" wrapText="1"/>
    </xf>
    <xf numFmtId="0" fontId="17" fillId="0" borderId="5" xfId="9" applyFont="1" applyBorder="1" applyAlignment="1">
      <alignment horizontal="center" wrapText="1"/>
    </xf>
    <xf numFmtId="0" fontId="16" fillId="0" borderId="5" xfId="9" applyFont="1" applyBorder="1" applyAlignment="1">
      <alignment horizontal="center"/>
    </xf>
    <xf numFmtId="0" fontId="29" fillId="11" borderId="0" xfId="10" applyFont="1" applyFill="1" applyBorder="1" applyAlignment="1">
      <alignment horizontal="center"/>
    </xf>
    <xf numFmtId="165" fontId="31" fillId="11" borderId="0" xfId="10" applyNumberFormat="1" applyFont="1" applyFill="1" applyBorder="1" applyAlignment="1">
      <alignment horizontal="center"/>
    </xf>
    <xf numFmtId="0" fontId="17" fillId="0" borderId="4" xfId="9" applyFont="1" applyBorder="1" applyAlignment="1">
      <alignment horizontal="center" wrapText="1"/>
    </xf>
    <xf numFmtId="2" fontId="17" fillId="0" borderId="5" xfId="9" applyNumberFormat="1" applyFont="1" applyBorder="1" applyAlignment="1">
      <alignment horizontal="center" wrapText="1"/>
    </xf>
    <xf numFmtId="2" fontId="17" fillId="0" borderId="4" xfId="9" applyNumberFormat="1" applyFont="1" applyBorder="1" applyAlignment="1">
      <alignment horizontal="center" wrapText="1"/>
    </xf>
    <xf numFmtId="0" fontId="40" fillId="0" borderId="0" xfId="0" applyFont="1" applyFill="1" applyBorder="1" applyAlignment="1"/>
  </cellXfs>
  <cellStyles count="25">
    <cellStyle name="Accent1 2" xfId="1"/>
    <cellStyle name="Accent2 2" xfId="2"/>
    <cellStyle name="Accent3 2" xfId="3"/>
    <cellStyle name="Accent4 2" xfId="4"/>
    <cellStyle name="Accent5 2" xfId="5"/>
    <cellStyle name="Accent6 2" xfId="6"/>
    <cellStyle name="Calculation 2" xfId="7"/>
    <cellStyle name="Comma" xfId="22" builtinId="3"/>
    <cellStyle name="Excel Built-in Normal 1" xfId="8"/>
    <cellStyle name="Excel Built-in Normal 1 1" xfId="9"/>
    <cellStyle name="Excel Built-in Normal 2" xfId="10"/>
    <cellStyle name="Excel_BuiltIn_Explanatory Text" xfId="20"/>
    <cellStyle name="Input 2" xfId="11"/>
    <cellStyle name="Neutral 2" xfId="12"/>
    <cellStyle name="Normal" xfId="0" builtinId="0"/>
    <cellStyle name="Normal 2" xfId="13"/>
    <cellStyle name="Normal_Jauna Novadnieki" xfId="23"/>
    <cellStyle name="Output 2" xfId="14"/>
    <cellStyle name="Parastais_Pērses iela, Baldone, Zvārdes, Mārupe" xfId="19"/>
    <cellStyle name="Stils 1 2" xfId="21"/>
    <cellStyle name="Style 1" xfId="15"/>
    <cellStyle name="TableStyleLight1" xfId="24"/>
    <cellStyle name="Title 2" xfId="16"/>
    <cellStyle name="Total 2" xfId="17"/>
    <cellStyle name="Warning Text 2" xfId="1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E46C0A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6"/>
  <sheetViews>
    <sheetView showZeros="0" zoomScale="90" zoomScaleNormal="90" workbookViewId="0">
      <selection activeCell="A5" sqref="A5"/>
    </sheetView>
  </sheetViews>
  <sheetFormatPr defaultColWidth="8.44140625" defaultRowHeight="12.75" customHeight="1"/>
  <cols>
    <col min="1" max="1" width="8.44140625" style="1"/>
    <col min="2" max="2" width="44" style="1" customWidth="1"/>
    <col min="3" max="3" width="16" style="1" customWidth="1"/>
    <col min="4" max="4" width="8.44140625" style="1"/>
    <col min="5" max="5" width="10.44140625" style="1" customWidth="1"/>
    <col min="6" max="16384" width="8.44140625" style="1"/>
  </cols>
  <sheetData>
    <row r="1" spans="1:5" ht="18.75" customHeight="1">
      <c r="A1" s="429" t="s">
        <v>0</v>
      </c>
      <c r="B1" s="429"/>
      <c r="C1" s="429"/>
    </row>
    <row r="2" spans="1:5" ht="15.75" customHeight="1">
      <c r="A2" s="2"/>
    </row>
    <row r="3" spans="1:5" ht="15.75" customHeight="1">
      <c r="A3" s="120" t="s">
        <v>1</v>
      </c>
      <c r="B3" s="120"/>
      <c r="C3" s="120"/>
      <c r="D3" s="41"/>
    </row>
    <row r="4" spans="1:5" ht="15.75" customHeight="1">
      <c r="A4" s="3" t="s">
        <v>2</v>
      </c>
      <c r="B4" s="4"/>
      <c r="C4" s="4"/>
    </row>
    <row r="5" spans="1:5" ht="15.75" customHeight="1">
      <c r="A5" s="4"/>
      <c r="B5" s="4"/>
      <c r="C5" s="4"/>
    </row>
    <row r="6" spans="1:5" ht="15.75" customHeight="1">
      <c r="A6" s="5"/>
    </row>
    <row r="7" spans="1:5" ht="12.75" customHeight="1">
      <c r="C7" s="6" t="s">
        <v>645</v>
      </c>
    </row>
    <row r="8" spans="1:5" ht="5.25" customHeight="1">
      <c r="A8" s="7"/>
    </row>
    <row r="9" spans="1:5" s="9" customFormat="1" ht="12.75" customHeight="1">
      <c r="A9" s="8" t="s">
        <v>3</v>
      </c>
      <c r="B9" s="430" t="s">
        <v>4</v>
      </c>
      <c r="C9" s="8" t="s">
        <v>5</v>
      </c>
    </row>
    <row r="10" spans="1:5" s="9" customFormat="1" ht="18" customHeight="1">
      <c r="A10" s="10" t="s">
        <v>6</v>
      </c>
      <c r="B10" s="430"/>
      <c r="C10" s="10" t="s">
        <v>7</v>
      </c>
    </row>
    <row r="11" spans="1:5" ht="13.8">
      <c r="A11" s="11">
        <v>1</v>
      </c>
      <c r="B11" s="12" t="s">
        <v>8</v>
      </c>
      <c r="C11" s="339">
        <f>kops!D28</f>
        <v>0</v>
      </c>
    </row>
    <row r="12" spans="1:5" ht="18" customHeight="1">
      <c r="A12" s="11">
        <v>2</v>
      </c>
      <c r="B12" s="13" t="s">
        <v>9</v>
      </c>
      <c r="C12" s="339">
        <f>'kops 2'!D21</f>
        <v>0</v>
      </c>
    </row>
    <row r="13" spans="1:5" ht="18" customHeight="1">
      <c r="A13" s="11"/>
      <c r="B13" s="13"/>
      <c r="C13" s="339"/>
    </row>
    <row r="14" spans="1:5" ht="18" customHeight="1">
      <c r="A14" s="14"/>
      <c r="B14" s="15"/>
      <c r="C14" s="340"/>
    </row>
    <row r="15" spans="1:5" ht="18" customHeight="1">
      <c r="A15" s="16" t="s">
        <v>10</v>
      </c>
      <c r="B15" s="17" t="s">
        <v>11</v>
      </c>
      <c r="C15" s="341">
        <f>C11</f>
        <v>0</v>
      </c>
      <c r="E15" s="18"/>
    </row>
    <row r="16" spans="1:5" ht="18" customHeight="1">
      <c r="A16" s="19"/>
      <c r="B16" s="20"/>
      <c r="C16" s="342"/>
    </row>
    <row r="17" spans="1:3" ht="18" customHeight="1">
      <c r="A17" s="21"/>
      <c r="B17" s="22" t="s">
        <v>12</v>
      </c>
      <c r="C17" s="343">
        <f>C15*0.21</f>
        <v>0</v>
      </c>
    </row>
    <row r="18" spans="1:3" ht="22.5" customHeight="1">
      <c r="A18" s="23"/>
      <c r="B18" s="24"/>
      <c r="C18" s="25"/>
    </row>
    <row r="19" spans="1:3" ht="15.75" customHeight="1">
      <c r="A19" s="26" t="s">
        <v>13</v>
      </c>
      <c r="B19" s="27"/>
      <c r="C19" s="28"/>
    </row>
    <row r="20" spans="1:3" ht="15.75" customHeight="1">
      <c r="A20" s="26"/>
      <c r="B20" s="29"/>
      <c r="C20" s="30" t="s">
        <v>14</v>
      </c>
    </row>
    <row r="21" spans="1:3" ht="12.75" customHeight="1">
      <c r="A21" s="26"/>
      <c r="B21" s="31"/>
      <c r="C21" s="32"/>
    </row>
    <row r="22" spans="1:3" ht="15.75" customHeight="1">
      <c r="A22" s="26"/>
      <c r="B22" s="31"/>
      <c r="C22" s="32"/>
    </row>
    <row r="23" spans="1:3" ht="12.75" customHeight="1">
      <c r="A23" s="26" t="s">
        <v>15</v>
      </c>
      <c r="B23" s="27"/>
      <c r="C23" s="28"/>
    </row>
    <row r="24" spans="1:3" ht="12.75" customHeight="1">
      <c r="A24" s="26"/>
      <c r="B24" s="29"/>
      <c r="C24" s="30" t="s">
        <v>14</v>
      </c>
    </row>
    <row r="25" spans="1:3" ht="12.75" customHeight="1">
      <c r="A25" s="26" t="s">
        <v>16</v>
      </c>
      <c r="B25" s="27"/>
      <c r="C25" s="33"/>
    </row>
    <row r="26" spans="1:3" ht="12.75" customHeight="1">
      <c r="A26" s="34"/>
      <c r="B26" s="34"/>
      <c r="C26" s="34"/>
    </row>
  </sheetData>
  <sheetProtection selectLockedCells="1" selectUnlockedCells="1"/>
  <mergeCells count="2">
    <mergeCell ref="A1:C1"/>
    <mergeCell ref="B9:B10"/>
  </mergeCells>
  <pageMargins left="0.77986111111111112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P41"/>
  <sheetViews>
    <sheetView showZeros="0" workbookViewId="0">
      <selection activeCell="C22" sqref="C22"/>
    </sheetView>
  </sheetViews>
  <sheetFormatPr defaultRowHeight="13.2"/>
  <cols>
    <col min="3" max="3" width="49.88671875" customWidth="1"/>
  </cols>
  <sheetData>
    <row r="1" spans="1:16" ht="15.6">
      <c r="A1" s="435" t="s">
        <v>490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15.6">
      <c r="A2" s="67"/>
      <c r="B2" s="67"/>
      <c r="C2" s="67"/>
      <c r="D2" s="67"/>
      <c r="E2" s="68"/>
      <c r="F2" s="67" t="s">
        <v>47</v>
      </c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5.6">
      <c r="A3" s="331"/>
      <c r="B3" s="331"/>
      <c r="C3" s="331"/>
      <c r="D3" s="331"/>
      <c r="E3" s="69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5.6">
      <c r="A4" s="120" t="s">
        <v>55</v>
      </c>
      <c r="B4" s="117"/>
      <c r="C4" s="117"/>
      <c r="D4" s="63"/>
      <c r="E4" s="98"/>
      <c r="F4" s="66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6">
      <c r="A5" s="3" t="s">
        <v>2</v>
      </c>
      <c r="B5" s="123"/>
      <c r="C5" s="123"/>
      <c r="D5" s="63"/>
      <c r="E5" s="98"/>
      <c r="F5" s="66"/>
      <c r="G5" s="63"/>
      <c r="H5" s="63"/>
      <c r="I5" s="63"/>
      <c r="J5" s="63"/>
      <c r="K5" s="64"/>
      <c r="L5" s="64"/>
      <c r="M5" s="64"/>
      <c r="N5" s="64"/>
      <c r="O5" s="64"/>
      <c r="P5" s="64"/>
    </row>
    <row r="6" spans="1:16" ht="15.6">
      <c r="A6" s="4" t="s">
        <v>20</v>
      </c>
      <c r="B6" s="70"/>
      <c r="C6" s="64"/>
      <c r="D6" s="64"/>
      <c r="E6" s="65"/>
      <c r="F6" s="66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5.6">
      <c r="A7" s="71"/>
      <c r="B7" s="70"/>
      <c r="C7" s="64"/>
      <c r="D7" s="64"/>
      <c r="E7" s="65"/>
      <c r="F7" s="66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>
      <c r="A8" s="72" t="s">
        <v>467</v>
      </c>
      <c r="B8" s="64"/>
      <c r="C8" s="64"/>
      <c r="D8" s="64"/>
      <c r="E8" s="65"/>
      <c r="F8" s="66"/>
      <c r="G8" s="64"/>
      <c r="H8" s="64"/>
      <c r="I8" s="64"/>
      <c r="J8" s="64"/>
      <c r="K8" s="64"/>
      <c r="L8" s="64" t="s">
        <v>26</v>
      </c>
      <c r="M8" s="64"/>
      <c r="N8" s="436">
        <f>P31</f>
        <v>0</v>
      </c>
      <c r="O8" s="436"/>
      <c r="P8" s="64"/>
    </row>
    <row r="9" spans="1:16" ht="15.6">
      <c r="A9" s="26" t="s">
        <v>646</v>
      </c>
      <c r="B9" s="70"/>
      <c r="C9" s="70"/>
      <c r="D9" s="70"/>
      <c r="E9" s="73"/>
      <c r="F9" s="74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6" ht="46.2">
      <c r="A11" s="79" t="s">
        <v>6</v>
      </c>
      <c r="B11" s="80"/>
      <c r="C11" s="81" t="s">
        <v>62</v>
      </c>
      <c r="D11" s="437"/>
      <c r="E11" s="439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6">
      <c r="A12" s="144">
        <v>1</v>
      </c>
      <c r="B12" s="144">
        <v>2</v>
      </c>
      <c r="C12" s="144">
        <v>3</v>
      </c>
      <c r="D12" s="144">
        <v>4</v>
      </c>
      <c r="E12" s="144">
        <v>5</v>
      </c>
      <c r="F12" s="144">
        <v>6</v>
      </c>
      <c r="G12" s="145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  <c r="O12" s="82">
        <v>15</v>
      </c>
      <c r="P12" s="82">
        <v>16</v>
      </c>
    </row>
    <row r="13" spans="1:16" s="118" customFormat="1">
      <c r="A13" s="134">
        <v>1</v>
      </c>
      <c r="B13" s="134"/>
      <c r="C13" s="268" t="s">
        <v>491</v>
      </c>
      <c r="D13" s="269" t="s">
        <v>197</v>
      </c>
      <c r="E13" s="269">
        <v>7</v>
      </c>
      <c r="F13" s="299"/>
      <c r="G13" s="300"/>
      <c r="H13" s="302"/>
      <c r="I13" s="302"/>
      <c r="J13" s="303"/>
      <c r="K13" s="191"/>
      <c r="L13" s="191"/>
      <c r="M13" s="191"/>
      <c r="N13" s="230"/>
      <c r="O13" s="231"/>
      <c r="P13" s="191"/>
    </row>
    <row r="14" spans="1:16" s="118" customFormat="1">
      <c r="A14" s="134">
        <v>2</v>
      </c>
      <c r="B14" s="134"/>
      <c r="C14" s="272" t="s">
        <v>492</v>
      </c>
      <c r="D14" s="270" t="s">
        <v>197</v>
      </c>
      <c r="E14" s="271">
        <v>7</v>
      </c>
      <c r="F14" s="299"/>
      <c r="G14" s="300"/>
      <c r="H14" s="302"/>
      <c r="I14" s="302"/>
      <c r="J14" s="303"/>
      <c r="K14" s="191"/>
      <c r="L14" s="191"/>
      <c r="M14" s="191"/>
      <c r="N14" s="230"/>
      <c r="O14" s="231"/>
      <c r="P14" s="191"/>
    </row>
    <row r="15" spans="1:16" s="118" customFormat="1">
      <c r="A15" s="134">
        <v>3</v>
      </c>
      <c r="B15" s="134"/>
      <c r="C15" s="272" t="s">
        <v>493</v>
      </c>
      <c r="D15" s="270" t="s">
        <v>197</v>
      </c>
      <c r="E15" s="273">
        <v>7</v>
      </c>
      <c r="F15" s="299"/>
      <c r="G15" s="300"/>
      <c r="H15" s="302"/>
      <c r="I15" s="302"/>
      <c r="J15" s="303"/>
      <c r="K15" s="191"/>
      <c r="L15" s="191"/>
      <c r="M15" s="191"/>
      <c r="N15" s="230"/>
      <c r="O15" s="231"/>
      <c r="P15" s="191"/>
    </row>
    <row r="16" spans="1:16" s="118" customFormat="1">
      <c r="A16" s="134">
        <v>4</v>
      </c>
      <c r="B16" s="134"/>
      <c r="C16" s="272" t="s">
        <v>494</v>
      </c>
      <c r="D16" s="270" t="s">
        <v>197</v>
      </c>
      <c r="E16" s="273">
        <v>7</v>
      </c>
      <c r="F16" s="299"/>
      <c r="G16" s="300"/>
      <c r="H16" s="302"/>
      <c r="I16" s="302"/>
      <c r="J16" s="303"/>
      <c r="K16" s="191"/>
      <c r="L16" s="191"/>
      <c r="M16" s="191"/>
      <c r="N16" s="230"/>
      <c r="O16" s="231"/>
      <c r="P16" s="191"/>
    </row>
    <row r="17" spans="1:16" s="118" customFormat="1">
      <c r="A17" s="134">
        <v>5</v>
      </c>
      <c r="B17" s="134"/>
      <c r="C17" s="272" t="s">
        <v>495</v>
      </c>
      <c r="D17" s="270" t="s">
        <v>197</v>
      </c>
      <c r="E17" s="273">
        <v>1</v>
      </c>
      <c r="F17" s="299"/>
      <c r="G17" s="300"/>
      <c r="H17" s="302"/>
      <c r="I17" s="302"/>
      <c r="J17" s="303"/>
      <c r="K17" s="191"/>
      <c r="L17" s="191"/>
      <c r="M17" s="191"/>
      <c r="N17" s="230"/>
      <c r="O17" s="231"/>
      <c r="P17" s="191"/>
    </row>
    <row r="18" spans="1:16" s="118" customFormat="1">
      <c r="A18" s="134">
        <v>6</v>
      </c>
      <c r="B18" s="134"/>
      <c r="C18" s="274" t="s">
        <v>496</v>
      </c>
      <c r="D18" s="270" t="s">
        <v>197</v>
      </c>
      <c r="E18" s="271">
        <v>2</v>
      </c>
      <c r="F18" s="299"/>
      <c r="G18" s="300"/>
      <c r="H18" s="302"/>
      <c r="I18" s="302"/>
      <c r="J18" s="303"/>
      <c r="K18" s="191"/>
      <c r="L18" s="191"/>
      <c r="M18" s="191"/>
      <c r="N18" s="230"/>
      <c r="O18" s="231"/>
      <c r="P18" s="191"/>
    </row>
    <row r="19" spans="1:16" s="118" customFormat="1">
      <c r="A19" s="134">
        <v>7</v>
      </c>
      <c r="B19" s="134"/>
      <c r="C19" s="275" t="s">
        <v>497</v>
      </c>
      <c r="D19" s="270" t="s">
        <v>197</v>
      </c>
      <c r="E19" s="273">
        <v>1</v>
      </c>
      <c r="F19" s="299"/>
      <c r="G19" s="300"/>
      <c r="H19" s="302"/>
      <c r="I19" s="302"/>
      <c r="J19" s="303"/>
      <c r="K19" s="191"/>
      <c r="L19" s="191"/>
      <c r="M19" s="191"/>
      <c r="N19" s="230"/>
      <c r="O19" s="231"/>
      <c r="P19" s="191"/>
    </row>
    <row r="20" spans="1:16" s="118" customFormat="1">
      <c r="A20" s="134">
        <v>8</v>
      </c>
      <c r="B20" s="134"/>
      <c r="C20" s="275" t="s">
        <v>498</v>
      </c>
      <c r="D20" s="270" t="s">
        <v>485</v>
      </c>
      <c r="E20" s="273">
        <v>1</v>
      </c>
      <c r="F20" s="299"/>
      <c r="G20" s="300"/>
      <c r="H20" s="302"/>
      <c r="I20" s="302"/>
      <c r="J20" s="303"/>
      <c r="K20" s="191"/>
      <c r="L20" s="191"/>
      <c r="M20" s="191"/>
      <c r="N20" s="230"/>
      <c r="O20" s="231"/>
      <c r="P20" s="191"/>
    </row>
    <row r="21" spans="1:16" s="118" customFormat="1">
      <c r="A21" s="134">
        <v>9</v>
      </c>
      <c r="B21" s="134"/>
      <c r="C21" s="275" t="s">
        <v>499</v>
      </c>
      <c r="D21" s="270" t="s">
        <v>197</v>
      </c>
      <c r="E21" s="273">
        <v>1</v>
      </c>
      <c r="F21" s="299"/>
      <c r="G21" s="300"/>
      <c r="H21" s="302"/>
      <c r="I21" s="302"/>
      <c r="J21" s="303"/>
      <c r="K21" s="191"/>
      <c r="L21" s="191"/>
      <c r="M21" s="191"/>
      <c r="N21" s="230"/>
      <c r="O21" s="231"/>
      <c r="P21" s="191"/>
    </row>
    <row r="22" spans="1:16" s="118" customFormat="1">
      <c r="A22" s="134">
        <v>10</v>
      </c>
      <c r="B22" s="134"/>
      <c r="C22" s="274" t="s">
        <v>500</v>
      </c>
      <c r="D22" s="270" t="s">
        <v>197</v>
      </c>
      <c r="E22" s="273">
        <v>30</v>
      </c>
      <c r="F22" s="299"/>
      <c r="G22" s="300"/>
      <c r="H22" s="302"/>
      <c r="I22" s="302"/>
      <c r="J22" s="303"/>
      <c r="K22" s="191"/>
      <c r="L22" s="191"/>
      <c r="M22" s="191"/>
      <c r="N22" s="230"/>
      <c r="O22" s="231"/>
      <c r="P22" s="191"/>
    </row>
    <row r="23" spans="1:16" s="118" customFormat="1">
      <c r="A23" s="134">
        <v>11</v>
      </c>
      <c r="B23" s="134"/>
      <c r="C23" s="268" t="s">
        <v>482</v>
      </c>
      <c r="D23" s="270" t="s">
        <v>396</v>
      </c>
      <c r="E23" s="273">
        <v>95</v>
      </c>
      <c r="F23" s="299"/>
      <c r="G23" s="300"/>
      <c r="H23" s="302"/>
      <c r="I23" s="302"/>
      <c r="J23" s="303"/>
      <c r="K23" s="191"/>
      <c r="L23" s="191"/>
      <c r="M23" s="191"/>
      <c r="N23" s="230"/>
      <c r="O23" s="231"/>
      <c r="P23" s="191"/>
    </row>
    <row r="24" spans="1:16" s="118" customFormat="1">
      <c r="A24" s="134">
        <v>12</v>
      </c>
      <c r="B24" s="134"/>
      <c r="C24" s="268" t="s">
        <v>501</v>
      </c>
      <c r="D24" s="270" t="s">
        <v>396</v>
      </c>
      <c r="E24" s="273">
        <v>980</v>
      </c>
      <c r="F24" s="299"/>
      <c r="G24" s="300"/>
      <c r="H24" s="302"/>
      <c r="I24" s="302"/>
      <c r="J24" s="303"/>
      <c r="K24" s="191"/>
      <c r="L24" s="191"/>
      <c r="M24" s="191"/>
      <c r="N24" s="230"/>
      <c r="O24" s="231"/>
      <c r="P24" s="191"/>
    </row>
    <row r="25" spans="1:16" s="118" customFormat="1">
      <c r="A25" s="134">
        <v>13</v>
      </c>
      <c r="B25" s="134"/>
      <c r="C25" s="268" t="s">
        <v>483</v>
      </c>
      <c r="D25" s="270" t="s">
        <v>396</v>
      </c>
      <c r="E25" s="273">
        <v>150</v>
      </c>
      <c r="F25" s="299"/>
      <c r="G25" s="300"/>
      <c r="H25" s="302"/>
      <c r="I25" s="302"/>
      <c r="J25" s="303"/>
      <c r="K25" s="191"/>
      <c r="L25" s="191"/>
      <c r="M25" s="191"/>
      <c r="N25" s="230"/>
      <c r="O25" s="231"/>
      <c r="P25" s="191"/>
    </row>
    <row r="26" spans="1:16" s="118" customFormat="1">
      <c r="A26" s="134">
        <v>14</v>
      </c>
      <c r="B26" s="134"/>
      <c r="C26" s="268" t="s">
        <v>484</v>
      </c>
      <c r="D26" s="270" t="s">
        <v>485</v>
      </c>
      <c r="E26" s="273">
        <v>1</v>
      </c>
      <c r="F26" s="299"/>
      <c r="G26" s="300"/>
      <c r="H26" s="302"/>
      <c r="I26" s="302"/>
      <c r="J26" s="303"/>
      <c r="K26" s="191"/>
      <c r="L26" s="191"/>
      <c r="M26" s="191"/>
      <c r="N26" s="230"/>
      <c r="O26" s="231"/>
      <c r="P26" s="191"/>
    </row>
    <row r="27" spans="1:16" s="118" customFormat="1" ht="26.4">
      <c r="A27" s="134">
        <v>15</v>
      </c>
      <c r="B27" s="134"/>
      <c r="C27" s="268" t="s">
        <v>502</v>
      </c>
      <c r="D27" s="270" t="s">
        <v>485</v>
      </c>
      <c r="E27" s="273">
        <v>1</v>
      </c>
      <c r="F27" s="299"/>
      <c r="G27" s="300"/>
      <c r="H27" s="302"/>
      <c r="I27" s="302"/>
      <c r="J27" s="303"/>
      <c r="K27" s="191"/>
      <c r="L27" s="191"/>
      <c r="M27" s="191"/>
      <c r="N27" s="230"/>
      <c r="O27" s="231"/>
      <c r="P27" s="191"/>
    </row>
    <row r="28" spans="1:16" s="118" customFormat="1" ht="26.4">
      <c r="A28" s="134">
        <v>16</v>
      </c>
      <c r="B28" s="134"/>
      <c r="C28" s="268" t="s">
        <v>487</v>
      </c>
      <c r="D28" s="270" t="s">
        <v>485</v>
      </c>
      <c r="E28" s="273">
        <v>1</v>
      </c>
      <c r="F28" s="299"/>
      <c r="G28" s="300"/>
      <c r="H28" s="302"/>
      <c r="I28" s="302"/>
      <c r="J28" s="303"/>
      <c r="K28" s="191"/>
      <c r="L28" s="191"/>
      <c r="M28" s="191"/>
      <c r="N28" s="230"/>
      <c r="O28" s="231"/>
      <c r="P28" s="191"/>
    </row>
    <row r="29" spans="1:16" s="118" customFormat="1" ht="26.4">
      <c r="A29" s="134">
        <v>17</v>
      </c>
      <c r="B29" s="134"/>
      <c r="C29" s="268" t="s">
        <v>488</v>
      </c>
      <c r="D29" s="270" t="s">
        <v>485</v>
      </c>
      <c r="E29" s="273">
        <v>1</v>
      </c>
      <c r="F29" s="299"/>
      <c r="G29" s="300"/>
      <c r="H29" s="302"/>
      <c r="I29" s="302"/>
      <c r="J29" s="303"/>
      <c r="K29" s="191"/>
      <c r="L29" s="191"/>
      <c r="M29" s="191"/>
      <c r="N29" s="230"/>
      <c r="O29" s="231"/>
      <c r="P29" s="191"/>
    </row>
    <row r="30" spans="1:16" s="118" customFormat="1">
      <c r="A30" s="167"/>
      <c r="B30" s="236"/>
      <c r="C30" s="135"/>
      <c r="D30" s="136"/>
      <c r="E30" s="133"/>
      <c r="F30" s="170"/>
      <c r="G30" s="188"/>
      <c r="H30" s="189"/>
      <c r="I30" s="190"/>
      <c r="J30" s="191"/>
      <c r="K30" s="191">
        <f t="shared" ref="K30" si="0">H30+I30+J30</f>
        <v>0</v>
      </c>
      <c r="L30" s="191">
        <f t="shared" ref="L30" si="1">E30*F30</f>
        <v>0</v>
      </c>
      <c r="M30" s="191">
        <f t="shared" ref="M30" si="2">E30*H30</f>
        <v>0</v>
      </c>
      <c r="N30" s="230">
        <f t="shared" ref="N30" si="3">E30*I30</f>
        <v>0</v>
      </c>
      <c r="O30" s="231">
        <f t="shared" ref="O30" si="4">E30*J30</f>
        <v>0</v>
      </c>
      <c r="P30" s="191">
        <f t="shared" ref="P30" si="5">M30+N30+O30</f>
        <v>0</v>
      </c>
    </row>
    <row r="31" spans="1:16">
      <c r="A31" s="83" t="s">
        <v>10</v>
      </c>
      <c r="B31" s="84" t="s">
        <v>10</v>
      </c>
      <c r="C31" s="110" t="s">
        <v>190</v>
      </c>
      <c r="D31" s="85"/>
      <c r="E31" s="85"/>
      <c r="F31" s="85"/>
      <c r="G31" s="85"/>
      <c r="H31" s="85"/>
      <c r="I31" s="85"/>
      <c r="J31" s="86"/>
      <c r="K31" s="85"/>
      <c r="L31" s="168">
        <f>SUM(L13:L30)</f>
        <v>0</v>
      </c>
      <c r="M31" s="168">
        <f t="shared" ref="M31:P31" si="6">SUM(M13:M30)</f>
        <v>0</v>
      </c>
      <c r="N31" s="168">
        <f t="shared" si="6"/>
        <v>0</v>
      </c>
      <c r="O31" s="168">
        <f t="shared" si="6"/>
        <v>0</v>
      </c>
      <c r="P31" s="168">
        <f t="shared" si="6"/>
        <v>0</v>
      </c>
    </row>
    <row r="32" spans="1:16">
      <c r="E32" s="89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spans="1:16">
      <c r="A33" s="276"/>
      <c r="B33" s="440" t="s">
        <v>489</v>
      </c>
      <c r="C33" s="440"/>
      <c r="D33" s="440"/>
      <c r="E33" s="440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1:16">
      <c r="A34" s="276"/>
      <c r="B34" s="276"/>
      <c r="C34" s="276"/>
      <c r="D34" s="276"/>
      <c r="E34" s="276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1:16" ht="15.6">
      <c r="A35" s="90"/>
      <c r="B35" s="91" t="s">
        <v>13</v>
      </c>
      <c r="C35" s="27"/>
      <c r="D35" s="92"/>
      <c r="E35" s="93"/>
      <c r="F35" s="27"/>
      <c r="G35" s="27"/>
      <c r="H35" s="27"/>
      <c r="I35" s="58"/>
      <c r="J35" s="59"/>
      <c r="K35" s="94"/>
      <c r="L35" s="58"/>
      <c r="M35" s="55"/>
      <c r="N35" s="95"/>
      <c r="O35" s="34"/>
      <c r="P35" s="88"/>
    </row>
    <row r="36" spans="1:16">
      <c r="A36" s="87"/>
      <c r="B36" s="91"/>
      <c r="C36" s="29"/>
      <c r="D36" s="96"/>
      <c r="E36" s="97" t="s">
        <v>14</v>
      </c>
      <c r="F36" s="29"/>
      <c r="G36" s="29"/>
      <c r="H36" s="29"/>
      <c r="I36" s="31"/>
      <c r="J36" s="31"/>
      <c r="K36" s="31"/>
      <c r="L36" s="31"/>
      <c r="M36" s="34"/>
      <c r="N36" s="88"/>
      <c r="O36" s="88"/>
      <c r="P36" s="88"/>
    </row>
    <row r="37" spans="1:16">
      <c r="A37" s="87"/>
      <c r="B37" s="91" t="s">
        <v>15</v>
      </c>
      <c r="C37" s="27"/>
      <c r="D37" s="92"/>
      <c r="E37" s="93"/>
      <c r="F37" s="27"/>
      <c r="G37" s="27"/>
      <c r="H37" s="27"/>
      <c r="I37" s="31"/>
      <c r="J37" s="31"/>
      <c r="K37" s="31"/>
      <c r="L37" s="31"/>
      <c r="M37" s="34"/>
      <c r="N37" s="88"/>
      <c r="O37" s="88"/>
      <c r="P37" s="88"/>
    </row>
    <row r="38" spans="1:16">
      <c r="A38" s="87"/>
      <c r="B38" s="91"/>
      <c r="C38" s="29"/>
      <c r="D38" s="96"/>
      <c r="E38" s="97" t="s">
        <v>14</v>
      </c>
      <c r="F38" s="29"/>
      <c r="G38" s="29"/>
      <c r="H38" s="29"/>
      <c r="I38" s="31"/>
      <c r="J38" s="31"/>
      <c r="K38" s="31"/>
      <c r="L38" s="31"/>
      <c r="M38" s="34"/>
      <c r="N38" s="88"/>
      <c r="O38" s="88"/>
      <c r="P38" s="88"/>
    </row>
    <row r="39" spans="1:16">
      <c r="A39" s="87"/>
      <c r="B39" s="91" t="s">
        <v>16</v>
      </c>
      <c r="C39" s="27"/>
      <c r="D39" s="91"/>
      <c r="E39" s="62"/>
      <c r="F39" s="31"/>
      <c r="G39" s="31"/>
      <c r="H39" s="31"/>
      <c r="I39" s="31"/>
      <c r="J39" s="31"/>
      <c r="K39" s="31"/>
      <c r="L39" s="31"/>
      <c r="M39" s="34"/>
      <c r="N39" s="88"/>
      <c r="O39" s="88"/>
      <c r="P39" s="88"/>
    </row>
    <row r="40" spans="1:16">
      <c r="A40" s="87"/>
      <c r="B40" s="34"/>
      <c r="C40" s="34"/>
      <c r="D40" s="34"/>
      <c r="E40" s="62"/>
      <c r="F40" s="34"/>
      <c r="G40" s="34"/>
      <c r="H40" s="34"/>
      <c r="I40" s="34"/>
      <c r="J40" s="34"/>
      <c r="K40" s="34"/>
      <c r="L40" s="34"/>
      <c r="M40" s="34"/>
      <c r="N40" s="88"/>
      <c r="O40" s="88"/>
      <c r="P40" s="88"/>
    </row>
    <row r="41" spans="1:16">
      <c r="A41" s="87"/>
      <c r="B41" s="34"/>
      <c r="C41" s="34"/>
      <c r="D41" s="34"/>
      <c r="E41" s="62"/>
      <c r="F41" s="34"/>
      <c r="G41" s="34"/>
      <c r="H41" s="34"/>
      <c r="I41" s="34"/>
      <c r="J41" s="34"/>
      <c r="K41" s="34"/>
      <c r="L41" s="34"/>
      <c r="M41" s="34"/>
      <c r="N41" s="88"/>
      <c r="O41" s="88"/>
      <c r="P41" s="88"/>
    </row>
  </sheetData>
  <mergeCells count="7">
    <mergeCell ref="B33:E33"/>
    <mergeCell ref="A1:P1"/>
    <mergeCell ref="N8:O8"/>
    <mergeCell ref="D10:D11"/>
    <mergeCell ref="E10:E11"/>
    <mergeCell ref="F10:K10"/>
    <mergeCell ref="L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</sheetPr>
  <dimension ref="A1:P50"/>
  <sheetViews>
    <sheetView showZeros="0" topLeftCell="A13" workbookViewId="0">
      <selection activeCell="C26" sqref="C26"/>
    </sheetView>
  </sheetViews>
  <sheetFormatPr defaultRowHeight="13.2"/>
  <cols>
    <col min="3" max="3" width="49.88671875" customWidth="1"/>
  </cols>
  <sheetData>
    <row r="1" spans="1:16" ht="15.6">
      <c r="A1" s="435" t="s">
        <v>503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15.6">
      <c r="A2" s="67"/>
      <c r="B2" s="67"/>
      <c r="C2" s="67"/>
      <c r="D2" s="67"/>
      <c r="E2" s="68"/>
      <c r="F2" s="67" t="s">
        <v>49</v>
      </c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5.6">
      <c r="A3" s="331"/>
      <c r="B3" s="331"/>
      <c r="C3" s="331"/>
      <c r="D3" s="331"/>
      <c r="E3" s="69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5.6">
      <c r="A4" s="120" t="s">
        <v>55</v>
      </c>
      <c r="B4" s="117"/>
      <c r="C4" s="117"/>
      <c r="D4" s="63"/>
      <c r="E4" s="98"/>
      <c r="F4" s="66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6">
      <c r="A5" s="3" t="s">
        <v>2</v>
      </c>
      <c r="B5" s="123"/>
      <c r="C5" s="123"/>
      <c r="D5" s="63"/>
      <c r="E5" s="98"/>
      <c r="F5" s="66"/>
      <c r="G5" s="63"/>
      <c r="H5" s="63"/>
      <c r="I5" s="63"/>
      <c r="J5" s="63"/>
      <c r="K5" s="64"/>
      <c r="L5" s="64"/>
      <c r="M5" s="64"/>
      <c r="N5" s="64"/>
      <c r="O5" s="64"/>
      <c r="P5" s="64"/>
    </row>
    <row r="6" spans="1:16" ht="15.6">
      <c r="A6" s="4" t="s">
        <v>20</v>
      </c>
      <c r="B6" s="70"/>
      <c r="C6" s="64"/>
      <c r="D6" s="64"/>
      <c r="E6" s="65"/>
      <c r="F6" s="66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5.6">
      <c r="A7" s="71"/>
      <c r="B7" s="70"/>
      <c r="C7" s="64"/>
      <c r="D7" s="64"/>
      <c r="E7" s="65"/>
      <c r="F7" s="66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>
      <c r="A8" s="72" t="s">
        <v>467</v>
      </c>
      <c r="B8" s="64"/>
      <c r="C8" s="64"/>
      <c r="D8" s="64"/>
      <c r="E8" s="65"/>
      <c r="F8" s="66"/>
      <c r="G8" s="64"/>
      <c r="H8" s="64"/>
      <c r="I8" s="64"/>
      <c r="J8" s="64"/>
      <c r="K8" s="64"/>
      <c r="L8" s="64" t="s">
        <v>26</v>
      </c>
      <c r="M8" s="64"/>
      <c r="N8" s="436">
        <f>P40</f>
        <v>0</v>
      </c>
      <c r="O8" s="436"/>
      <c r="P8" s="64"/>
    </row>
    <row r="9" spans="1:16" ht="15.6">
      <c r="A9" s="26" t="s">
        <v>646</v>
      </c>
      <c r="B9" s="70"/>
      <c r="C9" s="70"/>
      <c r="D9" s="70"/>
      <c r="E9" s="73"/>
      <c r="F9" s="74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6" ht="46.2">
      <c r="A11" s="79" t="s">
        <v>6</v>
      </c>
      <c r="B11" s="80"/>
      <c r="C11" s="81" t="s">
        <v>62</v>
      </c>
      <c r="D11" s="437"/>
      <c r="E11" s="439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6">
      <c r="A12" s="144">
        <v>1</v>
      </c>
      <c r="B12" s="144">
        <v>2</v>
      </c>
      <c r="C12" s="144">
        <v>3</v>
      </c>
      <c r="D12" s="144">
        <v>4</v>
      </c>
      <c r="E12" s="144">
        <v>5</v>
      </c>
      <c r="F12" s="144">
        <v>6</v>
      </c>
      <c r="G12" s="145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  <c r="O12" s="82">
        <v>15</v>
      </c>
      <c r="P12" s="82">
        <v>16</v>
      </c>
    </row>
    <row r="13" spans="1:16" s="118" customFormat="1">
      <c r="A13" s="134">
        <v>1</v>
      </c>
      <c r="B13" s="278"/>
      <c r="C13" s="268" t="s">
        <v>504</v>
      </c>
      <c r="D13" s="269" t="s">
        <v>197</v>
      </c>
      <c r="E13" s="269">
        <v>1</v>
      </c>
      <c r="F13" s="299"/>
      <c r="G13" s="300"/>
      <c r="H13" s="302"/>
      <c r="I13" s="302"/>
      <c r="J13" s="303"/>
      <c r="K13" s="191"/>
      <c r="L13" s="191"/>
      <c r="M13" s="191"/>
      <c r="N13" s="230"/>
      <c r="O13" s="231"/>
      <c r="P13" s="191"/>
    </row>
    <row r="14" spans="1:16" s="118" customFormat="1">
      <c r="A14" s="134">
        <v>2</v>
      </c>
      <c r="B14" s="278"/>
      <c r="C14" s="272" t="s">
        <v>505</v>
      </c>
      <c r="D14" s="270" t="s">
        <v>197</v>
      </c>
      <c r="E14" s="271">
        <v>1</v>
      </c>
      <c r="F14" s="299"/>
      <c r="G14" s="300"/>
      <c r="H14" s="302"/>
      <c r="I14" s="302"/>
      <c r="J14" s="303"/>
      <c r="K14" s="191"/>
      <c r="L14" s="191"/>
      <c r="M14" s="191"/>
      <c r="N14" s="230"/>
      <c r="O14" s="231"/>
      <c r="P14" s="191"/>
    </row>
    <row r="15" spans="1:16" s="118" customFormat="1">
      <c r="A15" s="134">
        <v>3</v>
      </c>
      <c r="B15" s="278"/>
      <c r="C15" s="272" t="s">
        <v>506</v>
      </c>
      <c r="D15" s="270" t="s">
        <v>197</v>
      </c>
      <c r="E15" s="273">
        <v>1</v>
      </c>
      <c r="F15" s="299"/>
      <c r="G15" s="300"/>
      <c r="H15" s="302"/>
      <c r="I15" s="302"/>
      <c r="J15" s="303"/>
      <c r="K15" s="191"/>
      <c r="L15" s="191"/>
      <c r="M15" s="191"/>
      <c r="N15" s="230"/>
      <c r="O15" s="231"/>
      <c r="P15" s="191"/>
    </row>
    <row r="16" spans="1:16" s="118" customFormat="1">
      <c r="A16" s="134">
        <v>4</v>
      </c>
      <c r="B16" s="278"/>
      <c r="C16" s="272" t="s">
        <v>507</v>
      </c>
      <c r="D16" s="270" t="s">
        <v>197</v>
      </c>
      <c r="E16" s="273">
        <v>1</v>
      </c>
      <c r="F16" s="299"/>
      <c r="G16" s="300"/>
      <c r="H16" s="302"/>
      <c r="I16" s="302"/>
      <c r="J16" s="303"/>
      <c r="K16" s="191"/>
      <c r="L16" s="191"/>
      <c r="M16" s="191"/>
      <c r="N16" s="230"/>
      <c r="O16" s="231"/>
      <c r="P16" s="191"/>
    </row>
    <row r="17" spans="1:16" s="118" customFormat="1">
      <c r="A17" s="134">
        <v>5</v>
      </c>
      <c r="B17" s="278"/>
      <c r="C17" s="272" t="s">
        <v>508</v>
      </c>
      <c r="D17" s="270" t="s">
        <v>197</v>
      </c>
      <c r="E17" s="273">
        <v>1</v>
      </c>
      <c r="F17" s="299"/>
      <c r="G17" s="300"/>
      <c r="H17" s="302"/>
      <c r="I17" s="302"/>
      <c r="J17" s="303"/>
      <c r="K17" s="191"/>
      <c r="L17" s="191"/>
      <c r="M17" s="191"/>
      <c r="N17" s="230"/>
      <c r="O17" s="231"/>
      <c r="P17" s="191"/>
    </row>
    <row r="18" spans="1:16" s="118" customFormat="1">
      <c r="A18" s="134">
        <v>6</v>
      </c>
      <c r="B18" s="278"/>
      <c r="C18" s="272" t="s">
        <v>509</v>
      </c>
      <c r="D18" s="270" t="s">
        <v>197</v>
      </c>
      <c r="E18" s="273">
        <v>1</v>
      </c>
      <c r="F18" s="299"/>
      <c r="G18" s="300"/>
      <c r="H18" s="302"/>
      <c r="I18" s="302"/>
      <c r="J18" s="303"/>
      <c r="K18" s="191"/>
      <c r="L18" s="191"/>
      <c r="M18" s="191"/>
      <c r="N18" s="230"/>
      <c r="O18" s="231"/>
      <c r="P18" s="191"/>
    </row>
    <row r="19" spans="1:16" s="118" customFormat="1">
      <c r="A19" s="134">
        <v>7</v>
      </c>
      <c r="B19" s="278"/>
      <c r="C19" s="274" t="s">
        <v>510</v>
      </c>
      <c r="D19" s="270" t="s">
        <v>197</v>
      </c>
      <c r="E19" s="271">
        <v>2</v>
      </c>
      <c r="F19" s="299"/>
      <c r="G19" s="300"/>
      <c r="H19" s="302"/>
      <c r="I19" s="302"/>
      <c r="J19" s="303"/>
      <c r="K19" s="191"/>
      <c r="L19" s="191"/>
      <c r="M19" s="191"/>
      <c r="N19" s="230"/>
      <c r="O19" s="231"/>
      <c r="P19" s="191"/>
    </row>
    <row r="20" spans="1:16" s="118" customFormat="1">
      <c r="A20" s="134">
        <v>8</v>
      </c>
      <c r="B20" s="278"/>
      <c r="C20" s="275" t="s">
        <v>511</v>
      </c>
      <c r="D20" s="270" t="s">
        <v>197</v>
      </c>
      <c r="E20" s="273">
        <v>1</v>
      </c>
      <c r="F20" s="299"/>
      <c r="G20" s="300"/>
      <c r="H20" s="302"/>
      <c r="I20" s="302"/>
      <c r="J20" s="303"/>
      <c r="K20" s="191"/>
      <c r="L20" s="191"/>
      <c r="M20" s="191"/>
      <c r="N20" s="230"/>
      <c r="O20" s="231"/>
      <c r="P20" s="191"/>
    </row>
    <row r="21" spans="1:16" s="118" customFormat="1" ht="26.4">
      <c r="A21" s="134">
        <v>9</v>
      </c>
      <c r="B21" s="278"/>
      <c r="C21" s="275" t="s">
        <v>512</v>
      </c>
      <c r="D21" s="270" t="s">
        <v>197</v>
      </c>
      <c r="E21" s="273">
        <v>1</v>
      </c>
      <c r="F21" s="299"/>
      <c r="G21" s="300"/>
      <c r="H21" s="302"/>
      <c r="I21" s="302"/>
      <c r="J21" s="303"/>
      <c r="K21" s="191"/>
      <c r="L21" s="191"/>
      <c r="M21" s="191"/>
      <c r="N21" s="230"/>
      <c r="O21" s="231"/>
      <c r="P21" s="191"/>
    </row>
    <row r="22" spans="1:16" s="118" customFormat="1">
      <c r="A22" s="134">
        <v>10</v>
      </c>
      <c r="B22" s="278"/>
      <c r="C22" s="275" t="s">
        <v>513</v>
      </c>
      <c r="D22" s="270" t="s">
        <v>197</v>
      </c>
      <c r="E22" s="273">
        <v>1</v>
      </c>
      <c r="F22" s="299"/>
      <c r="G22" s="300"/>
      <c r="H22" s="302"/>
      <c r="I22" s="302"/>
      <c r="J22" s="303"/>
      <c r="K22" s="191"/>
      <c r="L22" s="191"/>
      <c r="M22" s="191"/>
      <c r="N22" s="230"/>
      <c r="O22" s="231"/>
      <c r="P22" s="191"/>
    </row>
    <row r="23" spans="1:16" s="118" customFormat="1" ht="26.4">
      <c r="A23" s="134">
        <v>11</v>
      </c>
      <c r="B23" s="278"/>
      <c r="C23" s="216" t="s">
        <v>514</v>
      </c>
      <c r="D23" s="270" t="s">
        <v>197</v>
      </c>
      <c r="E23" s="273">
        <v>1</v>
      </c>
      <c r="F23" s="299"/>
      <c r="G23" s="300"/>
      <c r="H23" s="302"/>
      <c r="I23" s="302"/>
      <c r="J23" s="303"/>
      <c r="K23" s="191"/>
      <c r="L23" s="191"/>
      <c r="M23" s="191"/>
      <c r="N23" s="230"/>
      <c r="O23" s="231"/>
      <c r="P23" s="191"/>
    </row>
    <row r="24" spans="1:16" s="118" customFormat="1">
      <c r="A24" s="134">
        <v>12</v>
      </c>
      <c r="B24" s="278"/>
      <c r="C24" s="272" t="s">
        <v>515</v>
      </c>
      <c r="D24" s="270" t="s">
        <v>197</v>
      </c>
      <c r="E24" s="273">
        <v>7</v>
      </c>
      <c r="F24" s="299"/>
      <c r="G24" s="300"/>
      <c r="H24" s="302"/>
      <c r="I24" s="302"/>
      <c r="J24" s="303"/>
      <c r="K24" s="191"/>
      <c r="L24" s="191"/>
      <c r="M24" s="191"/>
      <c r="N24" s="230"/>
      <c r="O24" s="231"/>
      <c r="P24" s="191"/>
    </row>
    <row r="25" spans="1:16" s="118" customFormat="1">
      <c r="A25" s="134">
        <v>13</v>
      </c>
      <c r="B25" s="278"/>
      <c r="C25" s="272" t="s">
        <v>516</v>
      </c>
      <c r="D25" s="270" t="s">
        <v>197</v>
      </c>
      <c r="E25" s="273">
        <v>1</v>
      </c>
      <c r="F25" s="299"/>
      <c r="G25" s="300"/>
      <c r="H25" s="302"/>
      <c r="I25" s="302"/>
      <c r="J25" s="303"/>
      <c r="K25" s="191"/>
      <c r="L25" s="191"/>
      <c r="M25" s="191"/>
      <c r="N25" s="230"/>
      <c r="O25" s="231"/>
      <c r="P25" s="191"/>
    </row>
    <row r="26" spans="1:16" s="118" customFormat="1">
      <c r="A26" s="134">
        <v>14</v>
      </c>
      <c r="B26" s="278"/>
      <c r="C26" s="274" t="s">
        <v>517</v>
      </c>
      <c r="D26" s="270" t="s">
        <v>197</v>
      </c>
      <c r="E26" s="271">
        <v>8</v>
      </c>
      <c r="F26" s="299"/>
      <c r="G26" s="300"/>
      <c r="H26" s="302"/>
      <c r="I26" s="302"/>
      <c r="J26" s="303"/>
      <c r="K26" s="191"/>
      <c r="L26" s="191"/>
      <c r="M26" s="191"/>
      <c r="N26" s="230"/>
      <c r="O26" s="231"/>
      <c r="P26" s="191"/>
    </row>
    <row r="27" spans="1:16" s="118" customFormat="1">
      <c r="A27" s="134">
        <v>15</v>
      </c>
      <c r="B27" s="278"/>
      <c r="C27" s="275" t="s">
        <v>518</v>
      </c>
      <c r="D27" s="270" t="s">
        <v>197</v>
      </c>
      <c r="E27" s="273">
        <v>20</v>
      </c>
      <c r="F27" s="299"/>
      <c r="G27" s="300"/>
      <c r="H27" s="302"/>
      <c r="I27" s="302"/>
      <c r="J27" s="303"/>
      <c r="K27" s="191"/>
      <c r="L27" s="191"/>
      <c r="M27" s="191"/>
      <c r="N27" s="230"/>
      <c r="O27" s="231"/>
      <c r="P27" s="191"/>
    </row>
    <row r="28" spans="1:16" s="118" customFormat="1">
      <c r="A28" s="134">
        <v>16</v>
      </c>
      <c r="B28" s="278"/>
      <c r="C28" s="275" t="s">
        <v>519</v>
      </c>
      <c r="D28" s="270" t="s">
        <v>197</v>
      </c>
      <c r="E28" s="273">
        <v>20</v>
      </c>
      <c r="F28" s="299"/>
      <c r="G28" s="300"/>
      <c r="H28" s="302"/>
      <c r="I28" s="302"/>
      <c r="J28" s="303"/>
      <c r="K28" s="191"/>
      <c r="L28" s="191"/>
      <c r="M28" s="191"/>
      <c r="N28" s="230"/>
      <c r="O28" s="231"/>
      <c r="P28" s="191"/>
    </row>
    <row r="29" spans="1:16" s="118" customFormat="1">
      <c r="A29" s="134">
        <v>17</v>
      </c>
      <c r="B29" s="278"/>
      <c r="C29" s="268" t="s">
        <v>520</v>
      </c>
      <c r="D29" s="270" t="s">
        <v>197</v>
      </c>
      <c r="E29" s="273">
        <v>1</v>
      </c>
      <c r="F29" s="299"/>
      <c r="G29" s="300"/>
      <c r="H29" s="302"/>
      <c r="I29" s="302"/>
      <c r="J29" s="303"/>
      <c r="K29" s="191"/>
      <c r="L29" s="191"/>
      <c r="M29" s="191"/>
      <c r="N29" s="230"/>
      <c r="O29" s="231"/>
      <c r="P29" s="191"/>
    </row>
    <row r="30" spans="1:16" s="118" customFormat="1">
      <c r="A30" s="134">
        <v>18</v>
      </c>
      <c r="B30" s="278"/>
      <c r="C30" s="268" t="s">
        <v>501</v>
      </c>
      <c r="D30" s="270" t="s">
        <v>396</v>
      </c>
      <c r="E30" s="273">
        <v>980</v>
      </c>
      <c r="F30" s="299"/>
      <c r="G30" s="300"/>
      <c r="H30" s="302"/>
      <c r="I30" s="302"/>
      <c r="J30" s="303"/>
      <c r="K30" s="191"/>
      <c r="L30" s="191"/>
      <c r="M30" s="191"/>
      <c r="N30" s="230"/>
      <c r="O30" s="231"/>
      <c r="P30" s="191"/>
    </row>
    <row r="31" spans="1:16" s="118" customFormat="1">
      <c r="A31" s="134">
        <v>19</v>
      </c>
      <c r="B31" s="278"/>
      <c r="C31" s="268" t="s">
        <v>521</v>
      </c>
      <c r="D31" s="270" t="s">
        <v>396</v>
      </c>
      <c r="E31" s="273">
        <v>20</v>
      </c>
      <c r="F31" s="299"/>
      <c r="G31" s="300"/>
      <c r="H31" s="302"/>
      <c r="I31" s="302"/>
      <c r="J31" s="303"/>
      <c r="K31" s="191"/>
      <c r="L31" s="191"/>
      <c r="M31" s="191"/>
      <c r="N31" s="230"/>
      <c r="O31" s="231"/>
      <c r="P31" s="191"/>
    </row>
    <row r="32" spans="1:16" s="118" customFormat="1">
      <c r="A32" s="134">
        <v>20</v>
      </c>
      <c r="B32" s="278"/>
      <c r="C32" s="268" t="s">
        <v>522</v>
      </c>
      <c r="D32" s="270" t="s">
        <v>396</v>
      </c>
      <c r="E32" s="273">
        <v>20</v>
      </c>
      <c r="F32" s="299"/>
      <c r="G32" s="300"/>
      <c r="H32" s="302"/>
      <c r="I32" s="302"/>
      <c r="J32" s="303"/>
      <c r="K32" s="191"/>
      <c r="L32" s="191"/>
      <c r="M32" s="191"/>
      <c r="N32" s="230"/>
      <c r="O32" s="231"/>
      <c r="P32" s="191"/>
    </row>
    <row r="33" spans="1:16" s="118" customFormat="1">
      <c r="A33" s="134">
        <v>21</v>
      </c>
      <c r="B33" s="278"/>
      <c r="C33" s="268" t="s">
        <v>482</v>
      </c>
      <c r="D33" s="270" t="s">
        <v>396</v>
      </c>
      <c r="E33" s="273">
        <v>95</v>
      </c>
      <c r="F33" s="299"/>
      <c r="G33" s="300"/>
      <c r="H33" s="302"/>
      <c r="I33" s="302"/>
      <c r="J33" s="303"/>
      <c r="K33" s="191"/>
      <c r="L33" s="191"/>
      <c r="M33" s="191"/>
      <c r="N33" s="230"/>
      <c r="O33" s="231"/>
      <c r="P33" s="191"/>
    </row>
    <row r="34" spans="1:16" s="118" customFormat="1">
      <c r="A34" s="134">
        <v>22</v>
      </c>
      <c r="B34" s="278"/>
      <c r="C34" s="268" t="s">
        <v>483</v>
      </c>
      <c r="D34" s="270" t="s">
        <v>396</v>
      </c>
      <c r="E34" s="273">
        <v>150</v>
      </c>
      <c r="F34" s="299"/>
      <c r="G34" s="300"/>
      <c r="H34" s="302"/>
      <c r="I34" s="302"/>
      <c r="J34" s="303"/>
      <c r="K34" s="191"/>
      <c r="L34" s="191"/>
      <c r="M34" s="191"/>
      <c r="N34" s="230"/>
      <c r="O34" s="231"/>
      <c r="P34" s="191"/>
    </row>
    <row r="35" spans="1:16" s="118" customFormat="1">
      <c r="A35" s="134">
        <v>23</v>
      </c>
      <c r="B35" s="278"/>
      <c r="C35" s="268" t="s">
        <v>484</v>
      </c>
      <c r="D35" s="270" t="s">
        <v>485</v>
      </c>
      <c r="E35" s="273">
        <v>1</v>
      </c>
      <c r="F35" s="299"/>
      <c r="G35" s="300"/>
      <c r="H35" s="302"/>
      <c r="I35" s="302"/>
      <c r="J35" s="303"/>
      <c r="K35" s="191"/>
      <c r="L35" s="191"/>
      <c r="M35" s="191"/>
      <c r="N35" s="230"/>
      <c r="O35" s="231"/>
      <c r="P35" s="191"/>
    </row>
    <row r="36" spans="1:16" s="118" customFormat="1">
      <c r="A36" s="134">
        <v>24</v>
      </c>
      <c r="B36" s="278"/>
      <c r="C36" s="268" t="s">
        <v>523</v>
      </c>
      <c r="D36" s="270" t="s">
        <v>485</v>
      </c>
      <c r="E36" s="273">
        <v>1</v>
      </c>
      <c r="F36" s="299"/>
      <c r="G36" s="300"/>
      <c r="H36" s="302"/>
      <c r="I36" s="302"/>
      <c r="J36" s="303"/>
      <c r="K36" s="191"/>
      <c r="L36" s="191"/>
      <c r="M36" s="191"/>
      <c r="N36" s="230"/>
      <c r="O36" s="231"/>
      <c r="P36" s="191"/>
    </row>
    <row r="37" spans="1:16" s="118" customFormat="1" ht="26.4">
      <c r="A37" s="134">
        <v>25</v>
      </c>
      <c r="B37" s="278"/>
      <c r="C37" s="268" t="s">
        <v>487</v>
      </c>
      <c r="D37" s="270" t="s">
        <v>485</v>
      </c>
      <c r="E37" s="273">
        <v>1</v>
      </c>
      <c r="F37" s="299"/>
      <c r="G37" s="300"/>
      <c r="H37" s="302"/>
      <c r="I37" s="302"/>
      <c r="J37" s="303"/>
      <c r="K37" s="191"/>
      <c r="L37" s="191"/>
      <c r="M37" s="191"/>
      <c r="N37" s="230"/>
      <c r="O37" s="231"/>
      <c r="P37" s="191"/>
    </row>
    <row r="38" spans="1:16" s="118" customFormat="1" ht="26.4">
      <c r="A38" s="134">
        <v>26</v>
      </c>
      <c r="B38" s="278"/>
      <c r="C38" s="268" t="s">
        <v>488</v>
      </c>
      <c r="D38" s="270" t="s">
        <v>485</v>
      </c>
      <c r="E38" s="273">
        <v>1</v>
      </c>
      <c r="F38" s="299"/>
      <c r="G38" s="300"/>
      <c r="H38" s="302"/>
      <c r="I38" s="302"/>
      <c r="J38" s="303"/>
      <c r="K38" s="191"/>
      <c r="L38" s="191"/>
      <c r="M38" s="191"/>
      <c r="N38" s="230"/>
      <c r="O38" s="231"/>
      <c r="P38" s="191"/>
    </row>
    <row r="39" spans="1:16" s="118" customFormat="1">
      <c r="A39" s="167"/>
      <c r="B39" s="236"/>
      <c r="C39" s="135"/>
      <c r="D39" s="136"/>
      <c r="E39" s="133"/>
      <c r="F39" s="170"/>
      <c r="G39" s="188"/>
      <c r="H39" s="189"/>
      <c r="I39" s="190"/>
      <c r="J39" s="191"/>
      <c r="K39" s="191">
        <f t="shared" ref="K39" si="0">H39+I39+J39</f>
        <v>0</v>
      </c>
      <c r="L39" s="191">
        <f t="shared" ref="L39" si="1">E39*F39</f>
        <v>0</v>
      </c>
      <c r="M39" s="191">
        <f t="shared" ref="M39" si="2">E39*H39</f>
        <v>0</v>
      </c>
      <c r="N39" s="230">
        <f t="shared" ref="N39" si="3">E39*I39</f>
        <v>0</v>
      </c>
      <c r="O39" s="231">
        <f t="shared" ref="O39" si="4">E39*J39</f>
        <v>0</v>
      </c>
      <c r="P39" s="191">
        <f t="shared" ref="P39" si="5">M39+N39+O39</f>
        <v>0</v>
      </c>
    </row>
    <row r="40" spans="1:16">
      <c r="A40" s="83" t="s">
        <v>10</v>
      </c>
      <c r="B40" s="84" t="s">
        <v>10</v>
      </c>
      <c r="C40" s="110" t="s">
        <v>190</v>
      </c>
      <c r="D40" s="85"/>
      <c r="E40" s="85"/>
      <c r="F40" s="85"/>
      <c r="G40" s="85"/>
      <c r="H40" s="85"/>
      <c r="I40" s="85"/>
      <c r="J40" s="86"/>
      <c r="K40" s="85"/>
      <c r="L40" s="168">
        <f>SUM(L13:L39)</f>
        <v>0</v>
      </c>
      <c r="M40" s="168">
        <f t="shared" ref="M40:P40" si="6">SUM(M13:M39)</f>
        <v>0</v>
      </c>
      <c r="N40" s="168">
        <f t="shared" si="6"/>
        <v>0</v>
      </c>
      <c r="O40" s="168">
        <f t="shared" si="6"/>
        <v>0</v>
      </c>
      <c r="P40" s="168">
        <f t="shared" si="6"/>
        <v>0</v>
      </c>
    </row>
    <row r="41" spans="1:16">
      <c r="E41" s="89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16">
      <c r="A42" s="276"/>
      <c r="B42" s="440" t="s">
        <v>489</v>
      </c>
      <c r="C42" s="440"/>
      <c r="D42" s="440"/>
      <c r="E42" s="440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spans="1:16">
      <c r="A43" s="276"/>
      <c r="B43" s="276"/>
      <c r="C43" s="276"/>
      <c r="D43" s="276"/>
      <c r="E43" s="276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1:16" ht="15.6">
      <c r="A44" s="90"/>
      <c r="B44" s="91" t="s">
        <v>13</v>
      </c>
      <c r="C44" s="27"/>
      <c r="D44" s="92"/>
      <c r="E44" s="93"/>
      <c r="F44" s="27"/>
      <c r="G44" s="27"/>
      <c r="H44" s="27"/>
      <c r="I44" s="58"/>
      <c r="J44" s="59"/>
      <c r="K44" s="94"/>
      <c r="L44" s="58"/>
      <c r="M44" s="55"/>
      <c r="N44" s="95"/>
      <c r="O44" s="34"/>
      <c r="P44" s="88"/>
    </row>
    <row r="45" spans="1:16">
      <c r="A45" s="87"/>
      <c r="B45" s="91"/>
      <c r="C45" s="29"/>
      <c r="D45" s="96"/>
      <c r="E45" s="97" t="s">
        <v>14</v>
      </c>
      <c r="F45" s="29"/>
      <c r="G45" s="29"/>
      <c r="H45" s="29"/>
      <c r="I45" s="31"/>
      <c r="J45" s="31"/>
      <c r="K45" s="31"/>
      <c r="L45" s="31"/>
      <c r="M45" s="34"/>
      <c r="N45" s="88"/>
      <c r="O45" s="88"/>
      <c r="P45" s="88"/>
    </row>
    <row r="46" spans="1:16">
      <c r="A46" s="87"/>
      <c r="B46" s="91" t="s">
        <v>15</v>
      </c>
      <c r="C46" s="27"/>
      <c r="D46" s="92"/>
      <c r="E46" s="93"/>
      <c r="F46" s="27"/>
      <c r="G46" s="27"/>
      <c r="H46" s="27"/>
      <c r="I46" s="31"/>
      <c r="J46" s="31"/>
      <c r="K46" s="31"/>
      <c r="L46" s="31"/>
      <c r="M46" s="34"/>
      <c r="N46" s="88"/>
      <c r="O46" s="88"/>
      <c r="P46" s="88"/>
    </row>
    <row r="47" spans="1:16">
      <c r="A47" s="87"/>
      <c r="B47" s="91"/>
      <c r="C47" s="29"/>
      <c r="D47" s="96"/>
      <c r="E47" s="97" t="s">
        <v>14</v>
      </c>
      <c r="F47" s="29"/>
      <c r="G47" s="29"/>
      <c r="H47" s="29"/>
      <c r="I47" s="31"/>
      <c r="J47" s="31"/>
      <c r="K47" s="31"/>
      <c r="L47" s="31"/>
      <c r="M47" s="34"/>
      <c r="N47" s="88"/>
      <c r="O47" s="88"/>
      <c r="P47" s="88"/>
    </row>
    <row r="48" spans="1:16">
      <c r="A48" s="87"/>
      <c r="B48" s="91" t="s">
        <v>16</v>
      </c>
      <c r="C48" s="27"/>
      <c r="D48" s="91"/>
      <c r="E48" s="62"/>
      <c r="F48" s="31"/>
      <c r="G48" s="31"/>
      <c r="H48" s="31"/>
      <c r="I48" s="31"/>
      <c r="J48" s="31"/>
      <c r="K48" s="31"/>
      <c r="L48" s="31"/>
      <c r="M48" s="34"/>
      <c r="N48" s="88"/>
      <c r="O48" s="88"/>
      <c r="P48" s="88"/>
    </row>
    <row r="49" spans="1:16">
      <c r="A49" s="87"/>
      <c r="B49" s="34"/>
      <c r="C49" s="34"/>
      <c r="D49" s="34"/>
      <c r="E49" s="62"/>
      <c r="F49" s="34"/>
      <c r="G49" s="34"/>
      <c r="H49" s="34"/>
      <c r="I49" s="34"/>
      <c r="J49" s="34"/>
      <c r="K49" s="34"/>
      <c r="L49" s="34"/>
      <c r="M49" s="34"/>
      <c r="N49" s="88"/>
      <c r="O49" s="88"/>
      <c r="P49" s="88"/>
    </row>
    <row r="50" spans="1:16">
      <c r="A50" s="87"/>
      <c r="B50" s="34"/>
      <c r="C50" s="34"/>
      <c r="D50" s="34"/>
      <c r="E50" s="62"/>
      <c r="F50" s="34"/>
      <c r="G50" s="34"/>
      <c r="H50" s="34"/>
      <c r="I50" s="34"/>
      <c r="J50" s="34"/>
      <c r="K50" s="34"/>
      <c r="L50" s="34"/>
      <c r="M50" s="34"/>
      <c r="N50" s="88"/>
      <c r="O50" s="88"/>
      <c r="P50" s="88"/>
    </row>
  </sheetData>
  <mergeCells count="7">
    <mergeCell ref="B42:E42"/>
    <mergeCell ref="A1:P1"/>
    <mergeCell ref="N8:O8"/>
    <mergeCell ref="D10:D11"/>
    <mergeCell ref="E10:E11"/>
    <mergeCell ref="F10:K10"/>
    <mergeCell ref="L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</sheetPr>
  <dimension ref="A1:P39"/>
  <sheetViews>
    <sheetView showZeros="0" workbookViewId="0">
      <selection activeCell="C21" sqref="C21"/>
    </sheetView>
  </sheetViews>
  <sheetFormatPr defaultRowHeight="13.2"/>
  <cols>
    <col min="3" max="3" width="49.88671875" customWidth="1"/>
  </cols>
  <sheetData>
    <row r="1" spans="1:16" ht="15.6">
      <c r="A1" s="435" t="s">
        <v>524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15.6">
      <c r="A2" s="67"/>
      <c r="B2" s="67"/>
      <c r="C2" s="67"/>
      <c r="D2" s="67"/>
      <c r="E2" s="68"/>
      <c r="F2" s="67" t="s">
        <v>51</v>
      </c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5.6">
      <c r="A3" s="331"/>
      <c r="B3" s="331"/>
      <c r="C3" s="331"/>
      <c r="D3" s="331"/>
      <c r="E3" s="69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5.6">
      <c r="A4" s="120" t="s">
        <v>55</v>
      </c>
      <c r="B4" s="117"/>
      <c r="C4" s="117"/>
      <c r="D4" s="63"/>
      <c r="E4" s="98"/>
      <c r="F4" s="66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6">
      <c r="A5" s="3" t="s">
        <v>2</v>
      </c>
      <c r="B5" s="123"/>
      <c r="C5" s="123"/>
      <c r="D5" s="63"/>
      <c r="E5" s="98"/>
      <c r="F5" s="66"/>
      <c r="G5" s="63"/>
      <c r="H5" s="63"/>
      <c r="I5" s="63"/>
      <c r="J5" s="63"/>
      <c r="K5" s="64"/>
      <c r="L5" s="64"/>
      <c r="M5" s="64"/>
      <c r="N5" s="64"/>
      <c r="O5" s="64"/>
      <c r="P5" s="64"/>
    </row>
    <row r="6" spans="1:16" ht="15.6">
      <c r="A6" s="4" t="s">
        <v>20</v>
      </c>
      <c r="B6" s="70"/>
      <c r="C6" s="64"/>
      <c r="D6" s="64"/>
      <c r="E6" s="65"/>
      <c r="F6" s="66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5.6">
      <c r="A7" s="71"/>
      <c r="B7" s="70"/>
      <c r="C7" s="64"/>
      <c r="D7" s="64"/>
      <c r="E7" s="65"/>
      <c r="F7" s="66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>
      <c r="A8" s="72" t="s">
        <v>467</v>
      </c>
      <c r="B8" s="64"/>
      <c r="C8" s="64"/>
      <c r="D8" s="64"/>
      <c r="E8" s="65"/>
      <c r="F8" s="66"/>
      <c r="G8" s="64"/>
      <c r="H8" s="64"/>
      <c r="I8" s="64"/>
      <c r="J8" s="64"/>
      <c r="K8" s="64"/>
      <c r="L8" s="64" t="s">
        <v>26</v>
      </c>
      <c r="M8" s="64"/>
      <c r="N8" s="436">
        <f>P29</f>
        <v>0</v>
      </c>
      <c r="O8" s="436"/>
      <c r="P8" s="64"/>
    </row>
    <row r="9" spans="1:16" ht="15.6">
      <c r="A9" s="26" t="s">
        <v>646</v>
      </c>
      <c r="B9" s="70"/>
      <c r="C9" s="70"/>
      <c r="D9" s="70"/>
      <c r="E9" s="73"/>
      <c r="F9" s="74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6" ht="46.2">
      <c r="A11" s="79" t="s">
        <v>6</v>
      </c>
      <c r="B11" s="80"/>
      <c r="C11" s="81" t="s">
        <v>62</v>
      </c>
      <c r="D11" s="437"/>
      <c r="E11" s="439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6">
      <c r="A12" s="144">
        <v>1</v>
      </c>
      <c r="B12" s="144">
        <v>2</v>
      </c>
      <c r="C12" s="144">
        <v>3</v>
      </c>
      <c r="D12" s="144">
        <v>4</v>
      </c>
      <c r="E12" s="144">
        <v>5</v>
      </c>
      <c r="F12" s="144">
        <v>6</v>
      </c>
      <c r="G12" s="145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  <c r="O12" s="82">
        <v>15</v>
      </c>
      <c r="P12" s="82">
        <v>16</v>
      </c>
    </row>
    <row r="13" spans="1:16" s="118" customFormat="1">
      <c r="A13" s="134">
        <v>1</v>
      </c>
      <c r="B13" s="278"/>
      <c r="C13" s="274" t="s">
        <v>525</v>
      </c>
      <c r="D13" s="270" t="s">
        <v>197</v>
      </c>
      <c r="E13" s="271">
        <v>1</v>
      </c>
      <c r="F13" s="299"/>
      <c r="G13" s="300"/>
      <c r="H13" s="302"/>
      <c r="I13" s="302"/>
      <c r="J13" s="303"/>
      <c r="K13" s="191"/>
      <c r="L13" s="191"/>
      <c r="M13" s="191"/>
      <c r="N13" s="230"/>
      <c r="O13" s="231"/>
      <c r="P13" s="191"/>
    </row>
    <row r="14" spans="1:16" s="118" customFormat="1">
      <c r="A14" s="134">
        <v>2</v>
      </c>
      <c r="B14" s="278"/>
      <c r="C14" s="274" t="s">
        <v>526</v>
      </c>
      <c r="D14" s="270" t="s">
        <v>197</v>
      </c>
      <c r="E14" s="271">
        <v>16</v>
      </c>
      <c r="F14" s="299"/>
      <c r="G14" s="300"/>
      <c r="H14" s="302"/>
      <c r="I14" s="302"/>
      <c r="J14" s="303"/>
      <c r="K14" s="191"/>
      <c r="L14" s="191"/>
      <c r="M14" s="191"/>
      <c r="N14" s="230"/>
      <c r="O14" s="231"/>
      <c r="P14" s="191"/>
    </row>
    <row r="15" spans="1:16" s="118" customFormat="1">
      <c r="A15" s="134">
        <v>3</v>
      </c>
      <c r="B15" s="278"/>
      <c r="C15" s="274" t="s">
        <v>527</v>
      </c>
      <c r="D15" s="270" t="s">
        <v>197</v>
      </c>
      <c r="E15" s="271">
        <v>16</v>
      </c>
      <c r="F15" s="299"/>
      <c r="G15" s="300"/>
      <c r="H15" s="302"/>
      <c r="I15" s="302"/>
      <c r="J15" s="303"/>
      <c r="K15" s="191"/>
      <c r="L15" s="191"/>
      <c r="M15" s="191"/>
      <c r="N15" s="230"/>
      <c r="O15" s="231"/>
      <c r="P15" s="191"/>
    </row>
    <row r="16" spans="1:16" s="118" customFormat="1">
      <c r="A16" s="134">
        <v>4</v>
      </c>
      <c r="B16" s="278"/>
      <c r="C16" s="274" t="s">
        <v>528</v>
      </c>
      <c r="D16" s="270" t="s">
        <v>197</v>
      </c>
      <c r="E16" s="271">
        <v>2</v>
      </c>
      <c r="F16" s="299"/>
      <c r="G16" s="300"/>
      <c r="H16" s="302"/>
      <c r="I16" s="302"/>
      <c r="J16" s="303"/>
      <c r="K16" s="191"/>
      <c r="L16" s="191"/>
      <c r="M16" s="191"/>
      <c r="N16" s="230"/>
      <c r="O16" s="231"/>
      <c r="P16" s="191"/>
    </row>
    <row r="17" spans="1:16" s="118" customFormat="1">
      <c r="A17" s="134">
        <v>5</v>
      </c>
      <c r="B17" s="278"/>
      <c r="C17" s="274" t="s">
        <v>529</v>
      </c>
      <c r="D17" s="270" t="s">
        <v>197</v>
      </c>
      <c r="E17" s="271">
        <v>32</v>
      </c>
      <c r="F17" s="299"/>
      <c r="G17" s="300"/>
      <c r="H17" s="302"/>
      <c r="I17" s="302"/>
      <c r="J17" s="303"/>
      <c r="K17" s="191"/>
      <c r="L17" s="191"/>
      <c r="M17" s="191"/>
      <c r="N17" s="230"/>
      <c r="O17" s="231"/>
      <c r="P17" s="191"/>
    </row>
    <row r="18" spans="1:16" s="118" customFormat="1">
      <c r="A18" s="134">
        <v>6</v>
      </c>
      <c r="B18" s="278"/>
      <c r="C18" s="274" t="s">
        <v>530</v>
      </c>
      <c r="D18" s="270" t="s">
        <v>197</v>
      </c>
      <c r="E18" s="271">
        <v>70</v>
      </c>
      <c r="F18" s="299"/>
      <c r="G18" s="300"/>
      <c r="H18" s="302"/>
      <c r="I18" s="302"/>
      <c r="J18" s="303"/>
      <c r="K18" s="191"/>
      <c r="L18" s="191"/>
      <c r="M18" s="191"/>
      <c r="N18" s="230"/>
      <c r="O18" s="231"/>
      <c r="P18" s="191"/>
    </row>
    <row r="19" spans="1:16" s="118" customFormat="1">
      <c r="A19" s="134">
        <v>7</v>
      </c>
      <c r="B19" s="278"/>
      <c r="C19" s="268" t="s">
        <v>479</v>
      </c>
      <c r="D19" s="270" t="s">
        <v>197</v>
      </c>
      <c r="E19" s="273">
        <v>1</v>
      </c>
      <c r="F19" s="299"/>
      <c r="G19" s="300"/>
      <c r="H19" s="302"/>
      <c r="I19" s="302"/>
      <c r="J19" s="303"/>
      <c r="K19" s="191"/>
      <c r="L19" s="191"/>
      <c r="M19" s="191"/>
      <c r="N19" s="230"/>
      <c r="O19" s="231"/>
      <c r="P19" s="191"/>
    </row>
    <row r="20" spans="1:16" s="118" customFormat="1">
      <c r="A20" s="134">
        <v>8</v>
      </c>
      <c r="B20" s="278"/>
      <c r="C20" s="268" t="s">
        <v>531</v>
      </c>
      <c r="D20" s="270" t="s">
        <v>396</v>
      </c>
      <c r="E20" s="273">
        <v>800</v>
      </c>
      <c r="F20" s="299"/>
      <c r="G20" s="300"/>
      <c r="H20" s="302"/>
      <c r="I20" s="302"/>
      <c r="J20" s="303"/>
      <c r="K20" s="191"/>
      <c r="L20" s="191"/>
      <c r="M20" s="191"/>
      <c r="N20" s="230"/>
      <c r="O20" s="231"/>
      <c r="P20" s="191"/>
    </row>
    <row r="21" spans="1:16" s="118" customFormat="1">
      <c r="A21" s="134">
        <v>9</v>
      </c>
      <c r="B21" s="278"/>
      <c r="C21" s="268" t="s">
        <v>481</v>
      </c>
      <c r="D21" s="270" t="s">
        <v>396</v>
      </c>
      <c r="E21" s="273">
        <v>20</v>
      </c>
      <c r="F21" s="299"/>
      <c r="G21" s="300"/>
      <c r="H21" s="302"/>
      <c r="I21" s="302"/>
      <c r="J21" s="303"/>
      <c r="K21" s="191"/>
      <c r="L21" s="191"/>
      <c r="M21" s="191"/>
      <c r="N21" s="230"/>
      <c r="O21" s="231"/>
      <c r="P21" s="191"/>
    </row>
    <row r="22" spans="1:16" s="118" customFormat="1">
      <c r="A22" s="134">
        <v>10</v>
      </c>
      <c r="B22" s="278"/>
      <c r="C22" s="268" t="s">
        <v>482</v>
      </c>
      <c r="D22" s="270" t="s">
        <v>396</v>
      </c>
      <c r="E22" s="273">
        <v>120</v>
      </c>
      <c r="F22" s="299"/>
      <c r="G22" s="300"/>
      <c r="H22" s="302"/>
      <c r="I22" s="302"/>
      <c r="J22" s="303"/>
      <c r="K22" s="191"/>
      <c r="L22" s="191"/>
      <c r="M22" s="191"/>
      <c r="N22" s="230"/>
      <c r="O22" s="231"/>
      <c r="P22" s="191"/>
    </row>
    <row r="23" spans="1:16" s="118" customFormat="1">
      <c r="A23" s="134">
        <v>11</v>
      </c>
      <c r="B23" s="278"/>
      <c r="C23" s="268" t="s">
        <v>483</v>
      </c>
      <c r="D23" s="270" t="s">
        <v>396</v>
      </c>
      <c r="E23" s="273">
        <v>120</v>
      </c>
      <c r="F23" s="299"/>
      <c r="G23" s="300"/>
      <c r="H23" s="302"/>
      <c r="I23" s="302"/>
      <c r="J23" s="303"/>
      <c r="K23" s="191"/>
      <c r="L23" s="191"/>
      <c r="M23" s="191"/>
      <c r="N23" s="230"/>
      <c r="O23" s="231"/>
      <c r="P23" s="191"/>
    </row>
    <row r="24" spans="1:16" s="118" customFormat="1">
      <c r="A24" s="134">
        <v>12</v>
      </c>
      <c r="B24" s="278"/>
      <c r="C24" s="268" t="s">
        <v>484</v>
      </c>
      <c r="D24" s="270" t="s">
        <v>485</v>
      </c>
      <c r="E24" s="273">
        <v>1</v>
      </c>
      <c r="F24" s="299"/>
      <c r="G24" s="300"/>
      <c r="H24" s="302"/>
      <c r="I24" s="302"/>
      <c r="J24" s="303"/>
      <c r="K24" s="191"/>
      <c r="L24" s="191"/>
      <c r="M24" s="191"/>
      <c r="N24" s="230"/>
      <c r="O24" s="231"/>
      <c r="P24" s="191"/>
    </row>
    <row r="25" spans="1:16" s="118" customFormat="1">
      <c r="A25" s="134">
        <v>13</v>
      </c>
      <c r="B25" s="278"/>
      <c r="C25" s="268" t="s">
        <v>532</v>
      </c>
      <c r="D25" s="270" t="s">
        <v>485</v>
      </c>
      <c r="E25" s="273">
        <v>1</v>
      </c>
      <c r="F25" s="299"/>
      <c r="G25" s="300"/>
      <c r="H25" s="302"/>
      <c r="I25" s="302"/>
      <c r="J25" s="303"/>
      <c r="K25" s="191"/>
      <c r="L25" s="191"/>
      <c r="M25" s="191"/>
      <c r="N25" s="230"/>
      <c r="O25" s="231"/>
      <c r="P25" s="191"/>
    </row>
    <row r="26" spans="1:16" s="118" customFormat="1" ht="26.4">
      <c r="A26" s="134">
        <v>14</v>
      </c>
      <c r="B26" s="278"/>
      <c r="C26" s="268" t="s">
        <v>487</v>
      </c>
      <c r="D26" s="270" t="s">
        <v>485</v>
      </c>
      <c r="E26" s="273">
        <v>1</v>
      </c>
      <c r="F26" s="299"/>
      <c r="G26" s="300"/>
      <c r="H26" s="302"/>
      <c r="I26" s="302"/>
      <c r="J26" s="303"/>
      <c r="K26" s="191"/>
      <c r="L26" s="191"/>
      <c r="M26" s="191"/>
      <c r="N26" s="230"/>
      <c r="O26" s="231"/>
      <c r="P26" s="191"/>
    </row>
    <row r="27" spans="1:16" s="118" customFormat="1" ht="26.4">
      <c r="A27" s="134">
        <v>15</v>
      </c>
      <c r="B27" s="278"/>
      <c r="C27" s="268" t="s">
        <v>488</v>
      </c>
      <c r="D27" s="270" t="s">
        <v>485</v>
      </c>
      <c r="E27" s="273">
        <v>1</v>
      </c>
      <c r="F27" s="299"/>
      <c r="G27" s="300"/>
      <c r="H27" s="302"/>
      <c r="I27" s="302"/>
      <c r="J27" s="303"/>
      <c r="K27" s="191"/>
      <c r="L27" s="191"/>
      <c r="M27" s="191"/>
      <c r="N27" s="230"/>
      <c r="O27" s="231"/>
      <c r="P27" s="191"/>
    </row>
    <row r="28" spans="1:16" s="118" customFormat="1">
      <c r="A28" s="167"/>
      <c r="B28" s="236"/>
      <c r="C28" s="135"/>
      <c r="D28" s="136"/>
      <c r="E28" s="133"/>
      <c r="F28" s="170"/>
      <c r="G28" s="188"/>
      <c r="H28" s="189"/>
      <c r="I28" s="190"/>
      <c r="J28" s="191"/>
      <c r="K28" s="191"/>
      <c r="L28" s="191"/>
      <c r="M28" s="191"/>
      <c r="N28" s="230"/>
      <c r="O28" s="231"/>
      <c r="P28" s="191"/>
    </row>
    <row r="29" spans="1:16">
      <c r="A29" s="83" t="s">
        <v>10</v>
      </c>
      <c r="B29" s="84" t="s">
        <v>10</v>
      </c>
      <c r="C29" s="110" t="s">
        <v>190</v>
      </c>
      <c r="D29" s="85"/>
      <c r="E29" s="85"/>
      <c r="F29" s="85"/>
      <c r="G29" s="85"/>
      <c r="H29" s="85"/>
      <c r="I29" s="85"/>
      <c r="J29" s="86"/>
      <c r="K29" s="85"/>
      <c r="L29" s="168">
        <f>SUM(L13:L28)</f>
        <v>0</v>
      </c>
      <c r="M29" s="168">
        <f t="shared" ref="M29:P29" si="0">SUM(M13:M28)</f>
        <v>0</v>
      </c>
      <c r="N29" s="168">
        <f t="shared" si="0"/>
        <v>0</v>
      </c>
      <c r="O29" s="168">
        <f t="shared" si="0"/>
        <v>0</v>
      </c>
      <c r="P29" s="168">
        <f t="shared" si="0"/>
        <v>0</v>
      </c>
    </row>
    <row r="30" spans="1:16">
      <c r="E30" s="89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1:16">
      <c r="A31" s="276"/>
      <c r="B31" s="440" t="s">
        <v>489</v>
      </c>
      <c r="C31" s="440"/>
      <c r="D31" s="440"/>
      <c r="E31" s="440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</row>
    <row r="32" spans="1:16">
      <c r="A32" s="276"/>
      <c r="B32" s="276"/>
      <c r="C32" s="276"/>
      <c r="D32" s="276"/>
      <c r="E32" s="27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spans="1:16" ht="15.6">
      <c r="A33" s="90"/>
      <c r="B33" s="91" t="s">
        <v>13</v>
      </c>
      <c r="C33" s="27"/>
      <c r="D33" s="92"/>
      <c r="E33" s="93"/>
      <c r="F33" s="27"/>
      <c r="G33" s="27"/>
      <c r="H33" s="27"/>
      <c r="I33" s="58"/>
      <c r="J33" s="59"/>
      <c r="K33" s="94"/>
      <c r="L33" s="58"/>
      <c r="M33" s="55"/>
      <c r="N33" s="95"/>
      <c r="O33" s="34"/>
      <c r="P33" s="88"/>
    </row>
    <row r="34" spans="1:16">
      <c r="A34" s="87"/>
      <c r="B34" s="91"/>
      <c r="C34" s="29"/>
      <c r="D34" s="96"/>
      <c r="E34" s="97" t="s">
        <v>14</v>
      </c>
      <c r="F34" s="29"/>
      <c r="G34" s="29"/>
      <c r="H34" s="29"/>
      <c r="I34" s="31"/>
      <c r="J34" s="31"/>
      <c r="K34" s="31"/>
      <c r="L34" s="31"/>
      <c r="M34" s="34"/>
      <c r="N34" s="88"/>
      <c r="O34" s="88"/>
      <c r="P34" s="88"/>
    </row>
    <row r="35" spans="1:16">
      <c r="A35" s="87"/>
      <c r="B35" s="91" t="s">
        <v>15</v>
      </c>
      <c r="C35" s="27"/>
      <c r="D35" s="92"/>
      <c r="E35" s="93"/>
      <c r="F35" s="27"/>
      <c r="G35" s="27"/>
      <c r="H35" s="27"/>
      <c r="I35" s="31"/>
      <c r="J35" s="31"/>
      <c r="K35" s="31"/>
      <c r="L35" s="31"/>
      <c r="M35" s="34"/>
      <c r="N35" s="88"/>
      <c r="O35" s="88"/>
      <c r="P35" s="88"/>
    </row>
    <row r="36" spans="1:16">
      <c r="A36" s="87"/>
      <c r="B36" s="91"/>
      <c r="C36" s="29"/>
      <c r="D36" s="96"/>
      <c r="E36" s="97" t="s">
        <v>14</v>
      </c>
      <c r="F36" s="29"/>
      <c r="G36" s="29"/>
      <c r="H36" s="29"/>
      <c r="I36" s="31"/>
      <c r="J36" s="31"/>
      <c r="K36" s="31"/>
      <c r="L36" s="31"/>
      <c r="M36" s="34"/>
      <c r="N36" s="88"/>
      <c r="O36" s="88"/>
      <c r="P36" s="88"/>
    </row>
    <row r="37" spans="1:16">
      <c r="A37" s="87"/>
      <c r="B37" s="91" t="s">
        <v>16</v>
      </c>
      <c r="C37" s="27"/>
      <c r="D37" s="91"/>
      <c r="E37" s="62"/>
      <c r="F37" s="31"/>
      <c r="G37" s="31"/>
      <c r="H37" s="31"/>
      <c r="I37" s="31"/>
      <c r="J37" s="31"/>
      <c r="K37" s="31"/>
      <c r="L37" s="31"/>
      <c r="M37" s="34"/>
      <c r="N37" s="88"/>
      <c r="O37" s="88"/>
      <c r="P37" s="88"/>
    </row>
    <row r="38" spans="1:16">
      <c r="A38" s="87"/>
      <c r="B38" s="34"/>
      <c r="C38" s="34"/>
      <c r="D38" s="34"/>
      <c r="E38" s="62"/>
      <c r="F38" s="34"/>
      <c r="G38" s="34"/>
      <c r="H38" s="34"/>
      <c r="I38" s="34"/>
      <c r="J38" s="34"/>
      <c r="K38" s="34"/>
      <c r="L38" s="34"/>
      <c r="M38" s="34"/>
      <c r="N38" s="88"/>
      <c r="O38" s="88"/>
      <c r="P38" s="88"/>
    </row>
    <row r="39" spans="1:16">
      <c r="A39" s="87"/>
      <c r="B39" s="34"/>
      <c r="C39" s="34"/>
      <c r="D39" s="34"/>
      <c r="E39" s="62"/>
      <c r="F39" s="34"/>
      <c r="G39" s="34"/>
      <c r="H39" s="34"/>
      <c r="I39" s="34"/>
      <c r="J39" s="34"/>
      <c r="K39" s="34"/>
      <c r="L39" s="34"/>
      <c r="M39" s="34"/>
      <c r="N39" s="88"/>
      <c r="O39" s="88"/>
      <c r="P39" s="88"/>
    </row>
  </sheetData>
  <mergeCells count="7">
    <mergeCell ref="B31:E31"/>
    <mergeCell ref="A1:P1"/>
    <mergeCell ref="N8:O8"/>
    <mergeCell ref="D10:D11"/>
    <mergeCell ref="E10:E11"/>
    <mergeCell ref="F10:K10"/>
    <mergeCell ref="L10:P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Q34"/>
  <sheetViews>
    <sheetView showZeros="0" zoomScale="90" zoomScaleNormal="90" workbookViewId="0">
      <selection activeCell="A6" sqref="A6"/>
    </sheetView>
  </sheetViews>
  <sheetFormatPr defaultColWidth="8.44140625" defaultRowHeight="12.75" customHeight="1"/>
  <cols>
    <col min="1" max="1" width="4.5546875" style="1" customWidth="1"/>
    <col min="2" max="2" width="8" style="1" customWidth="1"/>
    <col min="3" max="3" width="44.33203125" style="1" customWidth="1"/>
    <col min="4" max="4" width="12.33203125" style="1" customWidth="1"/>
    <col min="5" max="5" width="10.109375" style="1" customWidth="1"/>
    <col min="6" max="6" width="12.6640625" style="1" customWidth="1"/>
    <col min="7" max="7" width="10.109375" style="1" customWidth="1"/>
    <col min="8" max="8" width="10.33203125" style="1" customWidth="1"/>
    <col min="9" max="16384" width="8.44140625" style="1"/>
  </cols>
  <sheetData>
    <row r="1" spans="1:17" ht="18.75" customHeight="1">
      <c r="A1" s="429" t="s">
        <v>533</v>
      </c>
      <c r="B1" s="429"/>
      <c r="C1" s="429"/>
      <c r="D1" s="429"/>
      <c r="E1" s="429"/>
      <c r="F1" s="429"/>
      <c r="G1" s="429"/>
      <c r="H1" s="429"/>
    </row>
    <row r="2" spans="1:17" ht="18.75" customHeight="1">
      <c r="A2" s="35"/>
      <c r="B2" s="36"/>
      <c r="C2" s="37"/>
      <c r="D2" s="38"/>
      <c r="E2" s="39"/>
      <c r="F2" s="39"/>
      <c r="G2" s="40"/>
      <c r="H2" s="40"/>
    </row>
    <row r="3" spans="1:17" ht="12.75" customHeight="1">
      <c r="A3" s="2"/>
      <c r="B3" s="2"/>
      <c r="C3" s="431" t="s">
        <v>18</v>
      </c>
      <c r="D3" s="431"/>
      <c r="E3" s="431"/>
      <c r="F3" s="431"/>
    </row>
    <row r="4" spans="1:17" ht="15.75" customHeight="1">
      <c r="A4" s="120" t="s">
        <v>534</v>
      </c>
      <c r="B4" s="119"/>
      <c r="C4" s="119"/>
      <c r="D4" s="119"/>
      <c r="E4" s="119"/>
      <c r="F4" s="119"/>
      <c r="G4" s="119"/>
      <c r="H4" s="119"/>
    </row>
    <row r="5" spans="1:17" ht="15.75" customHeight="1">
      <c r="A5" s="3" t="s">
        <v>2</v>
      </c>
      <c r="B5" s="4"/>
      <c r="C5" s="4"/>
      <c r="D5" s="41"/>
      <c r="E5" s="41"/>
      <c r="F5" s="41"/>
      <c r="G5" s="41"/>
      <c r="H5" s="41"/>
    </row>
    <row r="6" spans="1:17" ht="15.75" customHeight="1">
      <c r="A6" s="4"/>
      <c r="B6" s="4"/>
      <c r="C6" s="4"/>
      <c r="D6" s="41"/>
      <c r="E6" s="41"/>
      <c r="F6" s="41"/>
      <c r="G6" s="41"/>
      <c r="H6" s="41"/>
    </row>
    <row r="7" spans="1:17" ht="15.75" customHeight="1">
      <c r="A7" s="5"/>
      <c r="B7" s="5"/>
    </row>
    <row r="8" spans="1:17" ht="12.75" customHeight="1">
      <c r="B8" s="42"/>
      <c r="C8" s="42" t="s">
        <v>21</v>
      </c>
      <c r="D8" s="43">
        <f>D21</f>
        <v>0</v>
      </c>
    </row>
    <row r="9" spans="1:17" ht="12.75" customHeight="1">
      <c r="B9" s="42"/>
      <c r="C9" s="42" t="s">
        <v>22</v>
      </c>
      <c r="D9" s="43">
        <f>H17</f>
        <v>0</v>
      </c>
    </row>
    <row r="10" spans="1:17" ht="12.75" customHeight="1">
      <c r="B10" s="44"/>
      <c r="F10" s="26"/>
      <c r="G10" s="6" t="s">
        <v>645</v>
      </c>
    </row>
    <row r="11" spans="1:17" ht="12.75" customHeight="1">
      <c r="A11" s="44"/>
      <c r="B11" s="44"/>
    </row>
    <row r="12" spans="1:17" ht="12.75" customHeight="1">
      <c r="A12" s="432" t="s">
        <v>23</v>
      </c>
      <c r="B12" s="432" t="s">
        <v>24</v>
      </c>
      <c r="C12" s="433" t="s">
        <v>25</v>
      </c>
      <c r="D12" s="433" t="s">
        <v>26</v>
      </c>
      <c r="E12" s="434" t="s">
        <v>27</v>
      </c>
      <c r="F12" s="434"/>
      <c r="G12" s="434"/>
      <c r="H12" s="433" t="s">
        <v>28</v>
      </c>
    </row>
    <row r="13" spans="1:17" s="9" customFormat="1" ht="24" customHeight="1">
      <c r="A13" s="432"/>
      <c r="B13" s="432"/>
      <c r="C13" s="433"/>
      <c r="D13" s="433"/>
      <c r="E13" s="330" t="s">
        <v>29</v>
      </c>
      <c r="F13" s="330" t="s">
        <v>30</v>
      </c>
      <c r="G13" s="330" t="s">
        <v>31</v>
      </c>
      <c r="H13" s="433"/>
      <c r="J13" s="45"/>
      <c r="K13" s="45"/>
      <c r="L13" s="45"/>
      <c r="M13" s="45"/>
      <c r="N13" s="45"/>
      <c r="O13" s="45"/>
      <c r="P13" s="45"/>
      <c r="Q13" s="45"/>
    </row>
    <row r="14" spans="1:17" s="9" customFormat="1" ht="13.8">
      <c r="A14" s="329">
        <v>1</v>
      </c>
      <c r="B14" s="237" t="s">
        <v>536</v>
      </c>
      <c r="C14" s="238" t="s">
        <v>537</v>
      </c>
      <c r="D14" s="333">
        <f>SUM(E14:G14)</f>
        <v>0</v>
      </c>
      <c r="E14" s="334">
        <f>'2-1'!M49</f>
        <v>0</v>
      </c>
      <c r="F14" s="334">
        <f>'2-1'!N49</f>
        <v>0</v>
      </c>
      <c r="G14" s="334">
        <f>'2-1'!O49</f>
        <v>0</v>
      </c>
      <c r="H14" s="334">
        <f>'2-1'!L49</f>
        <v>0</v>
      </c>
      <c r="J14" s="45"/>
      <c r="K14" s="45"/>
      <c r="L14" s="45"/>
      <c r="M14" s="45"/>
      <c r="N14" s="45"/>
      <c r="O14" s="45"/>
      <c r="P14" s="45"/>
      <c r="Q14" s="45"/>
    </row>
    <row r="15" spans="1:17" s="9" customFormat="1" ht="13.8">
      <c r="A15" s="329">
        <v>2</v>
      </c>
      <c r="B15" s="237" t="s">
        <v>538</v>
      </c>
      <c r="C15" s="238" t="s">
        <v>539</v>
      </c>
      <c r="D15" s="333">
        <f t="shared" ref="D15:D16" si="0">SUM(E15:G15)</f>
        <v>0</v>
      </c>
      <c r="E15" s="334">
        <f>'2-2'!M46</f>
        <v>0</v>
      </c>
      <c r="F15" s="334">
        <f>'2-2'!N46</f>
        <v>0</v>
      </c>
      <c r="G15" s="334">
        <f>'2-2'!O46</f>
        <v>0</v>
      </c>
      <c r="H15" s="334">
        <f>'2-2'!L46</f>
        <v>0</v>
      </c>
      <c r="J15" s="45"/>
      <c r="K15" s="45"/>
      <c r="L15" s="45"/>
      <c r="M15" s="45"/>
      <c r="N15" s="45"/>
      <c r="O15" s="45"/>
      <c r="P15" s="45"/>
      <c r="Q15" s="45"/>
    </row>
    <row r="16" spans="1:17" s="9" customFormat="1" ht="13.8">
      <c r="A16" s="329">
        <v>3</v>
      </c>
      <c r="B16" s="237" t="s">
        <v>540</v>
      </c>
      <c r="C16" s="238" t="s">
        <v>541</v>
      </c>
      <c r="D16" s="333">
        <f t="shared" si="0"/>
        <v>0</v>
      </c>
      <c r="E16" s="334">
        <f>'2-3'!M29</f>
        <v>0</v>
      </c>
      <c r="F16" s="334">
        <f>'2-3'!N29</f>
        <v>0</v>
      </c>
      <c r="G16" s="334">
        <f>'2-3'!O29</f>
        <v>0</v>
      </c>
      <c r="H16" s="334">
        <f>'2-3'!L29</f>
        <v>0</v>
      </c>
      <c r="J16" s="45"/>
      <c r="K16" s="45"/>
      <c r="L16" s="45"/>
      <c r="M16" s="45"/>
      <c r="N16" s="45"/>
      <c r="O16" s="45"/>
      <c r="P16" s="45"/>
      <c r="Q16" s="45"/>
    </row>
    <row r="17" spans="1:17" ht="18" customHeight="1">
      <c r="A17" s="46" t="s">
        <v>10</v>
      </c>
      <c r="B17" s="47"/>
      <c r="C17" s="48" t="s">
        <v>11</v>
      </c>
      <c r="D17" s="335">
        <f>SUM(D14:D16)</f>
        <v>0</v>
      </c>
      <c r="E17" s="335">
        <f>SUM(E14:E16)</f>
        <v>0</v>
      </c>
      <c r="F17" s="335">
        <f>SUM(F14:F16)</f>
        <v>0</v>
      </c>
      <c r="G17" s="335">
        <f>SUM(G14:G16)</f>
        <v>0</v>
      </c>
      <c r="H17" s="335">
        <f>SUM(H14:H16)</f>
        <v>0</v>
      </c>
      <c r="I17" s="34"/>
      <c r="J17" s="40"/>
      <c r="K17" s="40"/>
      <c r="L17" s="40"/>
      <c r="M17" s="40"/>
      <c r="N17" s="40"/>
      <c r="O17" s="40"/>
      <c r="P17" s="40"/>
      <c r="Q17" s="40"/>
    </row>
    <row r="18" spans="1:17" ht="18" customHeight="1">
      <c r="A18" s="49"/>
      <c r="B18" s="50"/>
      <c r="C18" s="51" t="s">
        <v>661</v>
      </c>
      <c r="D18" s="336"/>
      <c r="E18" s="337"/>
      <c r="F18" s="337"/>
      <c r="G18" s="337"/>
      <c r="H18" s="337"/>
      <c r="I18" s="34"/>
      <c r="J18" s="40"/>
      <c r="K18" s="40"/>
      <c r="L18" s="40"/>
      <c r="M18" s="40"/>
      <c r="N18" s="40"/>
      <c r="O18" s="40"/>
      <c r="P18" s="40"/>
      <c r="Q18" s="40"/>
    </row>
    <row r="19" spans="1:17" ht="18" customHeight="1">
      <c r="A19" s="46"/>
      <c r="B19" s="46"/>
      <c r="C19" s="52" t="s">
        <v>52</v>
      </c>
      <c r="D19" s="338"/>
      <c r="E19" s="337"/>
      <c r="F19" s="337"/>
      <c r="G19" s="337"/>
      <c r="H19" s="337"/>
      <c r="I19" s="34"/>
      <c r="J19" s="40"/>
      <c r="K19" s="40"/>
      <c r="L19" s="40"/>
      <c r="M19" s="40"/>
      <c r="N19" s="40"/>
      <c r="O19" s="40"/>
      <c r="P19" s="40"/>
      <c r="Q19" s="40"/>
    </row>
    <row r="20" spans="1:17" ht="18" customHeight="1">
      <c r="A20" s="46"/>
      <c r="B20" s="46"/>
      <c r="C20" s="48" t="s">
        <v>662</v>
      </c>
      <c r="D20" s="338"/>
      <c r="E20" s="337"/>
      <c r="F20" s="337"/>
      <c r="G20" s="337"/>
      <c r="H20" s="337"/>
      <c r="I20" s="34"/>
      <c r="J20" s="40"/>
      <c r="K20" s="40"/>
      <c r="L20" s="40"/>
      <c r="M20" s="40"/>
      <c r="N20" s="40"/>
      <c r="O20" s="40"/>
      <c r="P20" s="40"/>
      <c r="Q20" s="40"/>
    </row>
    <row r="21" spans="1:17" ht="18" customHeight="1">
      <c r="A21" s="46"/>
      <c r="B21" s="46"/>
      <c r="C21" s="48" t="s">
        <v>53</v>
      </c>
      <c r="D21" s="335">
        <f>SUM(D17:D20)</f>
        <v>0</v>
      </c>
      <c r="E21" s="337"/>
      <c r="F21" s="337"/>
      <c r="G21" s="337"/>
      <c r="H21" s="337"/>
      <c r="I21" s="34"/>
    </row>
    <row r="22" spans="1:17" ht="18" customHeight="1">
      <c r="A22" s="53"/>
      <c r="B22" s="53"/>
      <c r="C22" s="54"/>
      <c r="D22" s="55"/>
      <c r="E22" s="55"/>
      <c r="F22" s="55"/>
      <c r="G22" s="55"/>
      <c r="H22" s="55"/>
      <c r="I22" s="34"/>
    </row>
    <row r="23" spans="1:17" ht="12.75" customHeight="1">
      <c r="A23" s="56"/>
      <c r="B23" s="56"/>
      <c r="C23" s="57"/>
      <c r="D23" s="34"/>
      <c r="E23" s="34"/>
      <c r="F23" s="34"/>
      <c r="G23" s="34"/>
      <c r="H23" s="34"/>
      <c r="I23" s="34"/>
    </row>
    <row r="24" spans="1:17" ht="15.75" customHeight="1">
      <c r="A24" s="26" t="s">
        <v>13</v>
      </c>
      <c r="B24" s="27"/>
      <c r="C24" s="28"/>
      <c r="D24" s="33"/>
      <c r="E24" s="27"/>
      <c r="F24" s="27"/>
      <c r="G24" s="27"/>
      <c r="H24" s="58"/>
      <c r="I24" s="59"/>
    </row>
    <row r="25" spans="1:17" ht="15.75" customHeight="1">
      <c r="A25" s="26"/>
      <c r="B25" s="29"/>
      <c r="C25" s="60"/>
      <c r="D25" s="61" t="s">
        <v>14</v>
      </c>
      <c r="E25" s="29"/>
      <c r="F25" s="29"/>
      <c r="G25" s="29"/>
      <c r="H25" s="31"/>
      <c r="I25" s="31"/>
    </row>
    <row r="26" spans="1:17" ht="15.75" customHeight="1">
      <c r="A26" s="26"/>
      <c r="B26" s="31"/>
      <c r="C26" s="32"/>
      <c r="D26" s="26"/>
      <c r="E26" s="31"/>
      <c r="F26" s="31"/>
      <c r="G26" s="31"/>
      <c r="H26" s="31"/>
      <c r="I26" s="31"/>
    </row>
    <row r="27" spans="1:17" ht="12.75" customHeight="1">
      <c r="A27" s="26" t="s">
        <v>15</v>
      </c>
      <c r="B27" s="27"/>
      <c r="C27" s="28"/>
      <c r="D27" s="33"/>
      <c r="E27" s="27"/>
      <c r="F27" s="27"/>
      <c r="G27" s="27"/>
      <c r="H27" s="31"/>
      <c r="I27" s="31"/>
    </row>
    <row r="28" spans="1:17" ht="12.75" customHeight="1">
      <c r="A28" s="26"/>
      <c r="B28" s="29"/>
      <c r="C28" s="60"/>
      <c r="D28" s="61" t="s">
        <v>14</v>
      </c>
      <c r="E28" s="29"/>
      <c r="F28" s="29"/>
      <c r="G28" s="29"/>
      <c r="H28" s="31"/>
      <c r="I28" s="31"/>
    </row>
    <row r="29" spans="1:17" ht="12.75" customHeight="1">
      <c r="A29" s="26" t="s">
        <v>16</v>
      </c>
      <c r="B29" s="27"/>
      <c r="C29" s="33"/>
      <c r="D29" s="62"/>
      <c r="E29" s="31"/>
      <c r="F29" s="31"/>
      <c r="G29" s="31"/>
      <c r="H29" s="31"/>
      <c r="I29" s="31"/>
    </row>
    <row r="30" spans="1:17" ht="12.75" customHeight="1">
      <c r="A30" s="34"/>
      <c r="B30" s="34"/>
      <c r="C30" s="34"/>
      <c r="D30" s="62"/>
      <c r="E30" s="34"/>
      <c r="F30" s="34"/>
      <c r="G30" s="34"/>
      <c r="H30" s="34"/>
      <c r="I30" s="34"/>
    </row>
    <row r="31" spans="1:17" ht="12.75" customHeight="1">
      <c r="A31" s="34"/>
      <c r="B31" s="34"/>
      <c r="C31" s="34"/>
      <c r="D31" s="34"/>
      <c r="E31" s="34"/>
      <c r="F31" s="34"/>
      <c r="G31" s="34"/>
      <c r="H31" s="34"/>
      <c r="I31" s="34"/>
    </row>
    <row r="32" spans="1:17" ht="12.75" customHeight="1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2.75" customHeight="1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2.75" customHeight="1">
      <c r="A34" s="34"/>
      <c r="B34" s="34"/>
      <c r="C34" s="34"/>
      <c r="D34" s="34"/>
      <c r="E34" s="34"/>
      <c r="F34" s="34"/>
      <c r="G34" s="34"/>
      <c r="H34" s="34"/>
      <c r="I34" s="34"/>
    </row>
  </sheetData>
  <sheetProtection selectLockedCells="1" selectUnlockedCells="1"/>
  <mergeCells count="8">
    <mergeCell ref="A1:H1"/>
    <mergeCell ref="C3:F3"/>
    <mergeCell ref="A12:A13"/>
    <mergeCell ref="B12:B13"/>
    <mergeCell ref="C12:C13"/>
    <mergeCell ref="D12:D13"/>
    <mergeCell ref="E12:G12"/>
    <mergeCell ref="H12:H13"/>
  </mergeCells>
  <pageMargins left="0.43333333333333335" right="0.2361111111111111" top="0.98402777777777772" bottom="0.98402777777777772" header="0.51180555555555551" footer="0.51180555555555551"/>
  <pageSetup paperSize="9" scale="87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P60"/>
  <sheetViews>
    <sheetView showZeros="0" topLeftCell="A7" zoomScale="90" zoomScaleNormal="90" workbookViewId="0">
      <selection activeCell="C22" sqref="C22"/>
    </sheetView>
  </sheetViews>
  <sheetFormatPr defaultColWidth="8.44140625" defaultRowHeight="12.75" customHeight="1"/>
  <cols>
    <col min="1" max="1" width="5" style="63" customWidth="1"/>
    <col min="2" max="2" width="7.109375" style="64" customWidth="1"/>
    <col min="3" max="3" width="51" style="64" customWidth="1"/>
    <col min="4" max="4" width="8" style="64" customWidth="1"/>
    <col min="5" max="5" width="9.6640625" style="65" customWidth="1"/>
    <col min="6" max="6" width="8.44140625" style="66"/>
    <col min="7" max="11" width="8.44140625" style="64"/>
    <col min="12" max="12" width="8.88671875" style="64" customWidth="1"/>
    <col min="13" max="15" width="10.109375" style="64" customWidth="1"/>
    <col min="16" max="16" width="13.88671875" style="64" customWidth="1"/>
    <col min="17" max="16384" width="8.44140625" style="64"/>
  </cols>
  <sheetData>
    <row r="1" spans="1:16" ht="15.75" customHeight="1">
      <c r="A1" s="435" t="s">
        <v>542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15.75" customHeight="1">
      <c r="A2" s="67"/>
      <c r="B2" s="67"/>
      <c r="C2" s="67"/>
      <c r="D2" s="67"/>
      <c r="E2" s="68"/>
      <c r="F2" s="67" t="s">
        <v>537</v>
      </c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5.75" customHeight="1">
      <c r="A3" s="331"/>
      <c r="B3" s="331"/>
      <c r="C3" s="331"/>
      <c r="D3" s="331"/>
      <c r="E3" s="69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5.75" customHeight="1">
      <c r="A4" s="120" t="s">
        <v>55</v>
      </c>
      <c r="B4" s="117"/>
      <c r="C4" s="117"/>
      <c r="D4" s="63"/>
      <c r="E4" s="98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75" customHeight="1">
      <c r="A5" s="3" t="s">
        <v>2</v>
      </c>
      <c r="B5" s="123"/>
      <c r="C5" s="123"/>
      <c r="D5" s="63"/>
      <c r="E5" s="98"/>
      <c r="G5" s="63"/>
      <c r="H5" s="63"/>
      <c r="I5" s="63"/>
      <c r="J5" s="63"/>
    </row>
    <row r="6" spans="1:16" ht="15.75" customHeight="1">
      <c r="A6" s="4" t="s">
        <v>535</v>
      </c>
      <c r="B6" s="70"/>
    </row>
    <row r="7" spans="1:16" ht="15.75" customHeight="1">
      <c r="A7" s="71"/>
      <c r="B7" s="70"/>
    </row>
    <row r="8" spans="1:16" ht="12.75" customHeight="1">
      <c r="A8" s="72" t="s">
        <v>543</v>
      </c>
      <c r="L8" s="64" t="s">
        <v>26</v>
      </c>
      <c r="N8" s="436">
        <f>P49</f>
        <v>0</v>
      </c>
      <c r="O8" s="436"/>
    </row>
    <row r="9" spans="1:16" ht="15.75" customHeight="1">
      <c r="A9" s="26" t="s">
        <v>646</v>
      </c>
      <c r="B9" s="70"/>
      <c r="C9" s="70"/>
      <c r="D9" s="70"/>
      <c r="E9" s="73"/>
      <c r="F9" s="74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 s="78" customFormat="1" ht="12.75" customHeight="1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6" s="78" customFormat="1" ht="48" customHeight="1">
      <c r="A11" s="79" t="s">
        <v>6</v>
      </c>
      <c r="B11" s="80"/>
      <c r="C11" s="81" t="s">
        <v>62</v>
      </c>
      <c r="D11" s="437"/>
      <c r="E11" s="439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6" s="78" customFormat="1" ht="12.75" customHeight="1">
      <c r="A12" s="148">
        <v>1</v>
      </c>
      <c r="B12" s="144">
        <v>2</v>
      </c>
      <c r="C12" s="144">
        <v>3</v>
      </c>
      <c r="D12" s="144">
        <v>4</v>
      </c>
      <c r="E12" s="144">
        <v>5</v>
      </c>
      <c r="F12" s="144">
        <v>6</v>
      </c>
      <c r="G12" s="145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  <c r="O12" s="82">
        <v>15</v>
      </c>
      <c r="P12" s="82">
        <v>16</v>
      </c>
    </row>
    <row r="13" spans="1:16" s="115" customFormat="1" ht="13.8">
      <c r="A13" s="127">
        <v>1</v>
      </c>
      <c r="B13" s="146"/>
      <c r="C13" s="149" t="s">
        <v>663</v>
      </c>
      <c r="D13" s="150" t="s">
        <v>129</v>
      </c>
      <c r="E13" s="150">
        <v>4</v>
      </c>
      <c r="F13" s="147"/>
      <c r="G13" s="160"/>
      <c r="H13" s="164"/>
      <c r="I13" s="165"/>
      <c r="J13" s="158"/>
      <c r="K13" s="158"/>
      <c r="L13" s="158"/>
      <c r="M13" s="158"/>
      <c r="N13" s="101"/>
      <c r="O13" s="103"/>
      <c r="P13" s="158"/>
    </row>
    <row r="14" spans="1:16" s="115" customFormat="1" ht="13.8">
      <c r="A14" s="126">
        <v>2</v>
      </c>
      <c r="B14" s="130"/>
      <c r="C14" s="135" t="s">
        <v>665</v>
      </c>
      <c r="D14" s="136" t="s">
        <v>76</v>
      </c>
      <c r="E14" s="264">
        <f>E17*0.8+E23*0.05</f>
        <v>295</v>
      </c>
      <c r="F14" s="114"/>
      <c r="G14" s="160"/>
      <c r="H14" s="164"/>
      <c r="I14" s="165"/>
      <c r="J14" s="158"/>
      <c r="K14" s="158"/>
      <c r="L14" s="158"/>
      <c r="M14" s="158"/>
      <c r="N14" s="101"/>
      <c r="O14" s="103"/>
      <c r="P14" s="158"/>
    </row>
    <row r="15" spans="1:16" s="115" customFormat="1" ht="13.8">
      <c r="A15" s="127">
        <v>3</v>
      </c>
      <c r="B15" s="130"/>
      <c r="C15" s="135" t="s">
        <v>544</v>
      </c>
      <c r="D15" s="136" t="s">
        <v>73</v>
      </c>
      <c r="E15" s="264">
        <v>1125</v>
      </c>
      <c r="F15" s="114"/>
      <c r="G15" s="160"/>
      <c r="H15" s="164"/>
      <c r="I15" s="165"/>
      <c r="J15" s="158"/>
      <c r="K15" s="158"/>
      <c r="L15" s="158"/>
      <c r="M15" s="158"/>
      <c r="N15" s="101"/>
      <c r="O15" s="103"/>
      <c r="P15" s="158"/>
    </row>
    <row r="16" spans="1:16" s="115" customFormat="1" ht="13.8">
      <c r="A16" s="126">
        <v>4</v>
      </c>
      <c r="B16" s="130"/>
      <c r="C16" s="135" t="s">
        <v>666</v>
      </c>
      <c r="D16" s="136" t="s">
        <v>73</v>
      </c>
      <c r="E16" s="283">
        <f>(42+27)*2*0.6</f>
        <v>83</v>
      </c>
      <c r="F16" s="284"/>
      <c r="G16" s="160"/>
      <c r="H16" s="164"/>
      <c r="I16" s="165"/>
      <c r="J16" s="158"/>
      <c r="K16" s="158"/>
      <c r="L16" s="158"/>
      <c r="M16" s="158"/>
      <c r="N16" s="101"/>
      <c r="O16" s="103"/>
      <c r="P16" s="158"/>
    </row>
    <row r="17" spans="1:16" s="115" customFormat="1" ht="13.8">
      <c r="A17" s="126">
        <v>5</v>
      </c>
      <c r="B17" s="130"/>
      <c r="C17" s="171" t="s">
        <v>545</v>
      </c>
      <c r="D17" s="136" t="s">
        <v>73</v>
      </c>
      <c r="E17" s="295">
        <v>350</v>
      </c>
      <c r="F17" s="246"/>
      <c r="G17" s="249"/>
      <c r="H17" s="189"/>
      <c r="I17" s="190"/>
      <c r="J17" s="191"/>
      <c r="K17" s="158"/>
      <c r="L17" s="158"/>
      <c r="M17" s="158"/>
      <c r="N17" s="101"/>
      <c r="O17" s="103"/>
      <c r="P17" s="158"/>
    </row>
    <row r="18" spans="1:16" s="115" customFormat="1" ht="13.8">
      <c r="A18" s="126"/>
      <c r="B18" s="130"/>
      <c r="C18" s="328" t="s">
        <v>546</v>
      </c>
      <c r="D18" s="136" t="s">
        <v>76</v>
      </c>
      <c r="E18" s="297">
        <f>E17*0.4</f>
        <v>140</v>
      </c>
      <c r="F18" s="114"/>
      <c r="G18" s="160"/>
      <c r="H18" s="164"/>
      <c r="I18" s="165"/>
      <c r="J18" s="158"/>
      <c r="K18" s="158"/>
      <c r="L18" s="158"/>
      <c r="M18" s="158"/>
      <c r="N18" s="101"/>
      <c r="O18" s="103"/>
      <c r="P18" s="158"/>
    </row>
    <row r="19" spans="1:16" s="115" customFormat="1" ht="13.8">
      <c r="A19" s="126"/>
      <c r="B19" s="130"/>
      <c r="C19" s="328" t="s">
        <v>547</v>
      </c>
      <c r="D19" s="136" t="s">
        <v>76</v>
      </c>
      <c r="E19" s="296">
        <f>E17*0.14</f>
        <v>49</v>
      </c>
      <c r="F19" s="114"/>
      <c r="G19" s="160"/>
      <c r="H19" s="164"/>
      <c r="I19" s="165"/>
      <c r="J19" s="158"/>
      <c r="K19" s="158"/>
      <c r="L19" s="158"/>
      <c r="M19" s="158"/>
      <c r="N19" s="101"/>
      <c r="O19" s="103"/>
      <c r="P19" s="158"/>
    </row>
    <row r="20" spans="1:16" s="115" customFormat="1" ht="13.8">
      <c r="A20" s="126"/>
      <c r="B20" s="130"/>
      <c r="C20" s="328" t="s">
        <v>548</v>
      </c>
      <c r="D20" s="136" t="s">
        <v>76</v>
      </c>
      <c r="E20" s="296">
        <f>E17*0.12</f>
        <v>42</v>
      </c>
      <c r="F20" s="114"/>
      <c r="G20" s="160"/>
      <c r="H20" s="164"/>
      <c r="I20" s="165"/>
      <c r="J20" s="158"/>
      <c r="K20" s="158"/>
      <c r="L20" s="158"/>
      <c r="M20" s="158"/>
      <c r="N20" s="101"/>
      <c r="O20" s="103"/>
      <c r="P20" s="158"/>
    </row>
    <row r="21" spans="1:16" s="115" customFormat="1" ht="13.8">
      <c r="A21" s="126"/>
      <c r="B21" s="130"/>
      <c r="C21" s="328" t="s">
        <v>549</v>
      </c>
      <c r="D21" s="136" t="s">
        <v>76</v>
      </c>
      <c r="E21" s="296">
        <f>E17*0.05</f>
        <v>17.5</v>
      </c>
      <c r="F21" s="114"/>
      <c r="G21" s="160"/>
      <c r="H21" s="164"/>
      <c r="I21" s="165"/>
      <c r="J21" s="158"/>
      <c r="K21" s="158"/>
      <c r="L21" s="158"/>
      <c r="M21" s="158"/>
      <c r="N21" s="101"/>
      <c r="O21" s="103"/>
      <c r="P21" s="158"/>
    </row>
    <row r="22" spans="1:16" s="115" customFormat="1" ht="13.8">
      <c r="A22" s="126"/>
      <c r="B22" s="130"/>
      <c r="C22" s="328" t="s">
        <v>550</v>
      </c>
      <c r="D22" s="136" t="s">
        <v>73</v>
      </c>
      <c r="E22" s="296">
        <f>E17</f>
        <v>350</v>
      </c>
      <c r="F22" s="114"/>
      <c r="G22" s="160"/>
      <c r="H22" s="164"/>
      <c r="I22" s="165"/>
      <c r="J22" s="158"/>
      <c r="K22" s="158"/>
      <c r="L22" s="158"/>
      <c r="M22" s="158"/>
      <c r="N22" s="101"/>
      <c r="O22" s="103"/>
      <c r="P22" s="158"/>
    </row>
    <row r="23" spans="1:16" s="115" customFormat="1" ht="13.8">
      <c r="A23" s="126">
        <v>6</v>
      </c>
      <c r="B23" s="130"/>
      <c r="C23" s="171" t="s">
        <v>551</v>
      </c>
      <c r="D23" s="136" t="s">
        <v>73</v>
      </c>
      <c r="E23" s="295">
        <v>300</v>
      </c>
      <c r="F23" s="246"/>
      <c r="G23" s="249"/>
      <c r="H23" s="189"/>
      <c r="I23" s="190"/>
      <c r="J23" s="191"/>
      <c r="K23" s="158"/>
      <c r="L23" s="158"/>
      <c r="M23" s="158"/>
      <c r="N23" s="101"/>
      <c r="O23" s="103"/>
      <c r="P23" s="158"/>
    </row>
    <row r="24" spans="1:16" s="115" customFormat="1" ht="13.8">
      <c r="A24" s="126"/>
      <c r="B24" s="130"/>
      <c r="C24" s="328" t="s">
        <v>552</v>
      </c>
      <c r="D24" s="136" t="s">
        <v>76</v>
      </c>
      <c r="E24" s="296">
        <f>E23*0.25</f>
        <v>75</v>
      </c>
      <c r="F24" s="114"/>
      <c r="G24" s="160"/>
      <c r="H24" s="164"/>
      <c r="I24" s="165"/>
      <c r="J24" s="158"/>
      <c r="K24" s="158"/>
      <c r="L24" s="158"/>
      <c r="M24" s="158"/>
      <c r="N24" s="101"/>
      <c r="O24" s="103"/>
      <c r="P24" s="158"/>
    </row>
    <row r="25" spans="1:16" s="115" customFormat="1" ht="13.8">
      <c r="A25" s="126"/>
      <c r="B25" s="130"/>
      <c r="C25" s="328" t="s">
        <v>553</v>
      </c>
      <c r="D25" s="136" t="s">
        <v>76</v>
      </c>
      <c r="E25" s="296">
        <f>E23*0.16</f>
        <v>48</v>
      </c>
      <c r="F25" s="114"/>
      <c r="G25" s="160"/>
      <c r="H25" s="164"/>
      <c r="I25" s="165"/>
      <c r="J25" s="158"/>
      <c r="K25" s="158"/>
      <c r="L25" s="158"/>
      <c r="M25" s="158"/>
      <c r="N25" s="101"/>
      <c r="O25" s="103"/>
      <c r="P25" s="158"/>
    </row>
    <row r="26" spans="1:16" s="115" customFormat="1" ht="13.8">
      <c r="A26" s="126"/>
      <c r="B26" s="130"/>
      <c r="C26" s="328" t="s">
        <v>554</v>
      </c>
      <c r="D26" s="136" t="s">
        <v>76</v>
      </c>
      <c r="E26" s="296">
        <f>E23*0.03</f>
        <v>9</v>
      </c>
      <c r="F26" s="114"/>
      <c r="G26" s="160"/>
      <c r="H26" s="164"/>
      <c r="I26" s="165"/>
      <c r="J26" s="158"/>
      <c r="K26" s="158"/>
      <c r="L26" s="158"/>
      <c r="M26" s="158"/>
      <c r="N26" s="101"/>
      <c r="O26" s="103"/>
      <c r="P26" s="158"/>
    </row>
    <row r="27" spans="1:16" s="115" customFormat="1" ht="13.8">
      <c r="A27" s="126"/>
      <c r="B27" s="130"/>
      <c r="C27" s="328" t="s">
        <v>555</v>
      </c>
      <c r="D27" s="136" t="s">
        <v>73</v>
      </c>
      <c r="E27" s="296">
        <f>E23</f>
        <v>300</v>
      </c>
      <c r="F27" s="114"/>
      <c r="G27" s="160"/>
      <c r="H27" s="164"/>
      <c r="I27" s="165"/>
      <c r="J27" s="158"/>
      <c r="K27" s="158"/>
      <c r="L27" s="158"/>
      <c r="M27" s="158"/>
      <c r="N27" s="101"/>
      <c r="O27" s="103"/>
      <c r="P27" s="158"/>
    </row>
    <row r="28" spans="1:16" s="115" customFormat="1" ht="13.8">
      <c r="A28" s="126">
        <v>7</v>
      </c>
      <c r="B28" s="130"/>
      <c r="C28" s="135" t="s">
        <v>556</v>
      </c>
      <c r="D28" s="136" t="s">
        <v>81</v>
      </c>
      <c r="E28" s="296">
        <f>13+5.5</f>
        <v>18.5</v>
      </c>
      <c r="F28" s="114"/>
      <c r="G28" s="160"/>
      <c r="H28" s="164"/>
      <c r="I28" s="165"/>
      <c r="J28" s="158"/>
      <c r="K28" s="158"/>
      <c r="L28" s="158"/>
      <c r="M28" s="158"/>
      <c r="N28" s="101"/>
      <c r="O28" s="103"/>
      <c r="P28" s="158"/>
    </row>
    <row r="29" spans="1:16" s="115" customFormat="1" ht="13.8">
      <c r="A29" s="126">
        <v>8</v>
      </c>
      <c r="B29" s="130"/>
      <c r="C29" s="135" t="s">
        <v>557</v>
      </c>
      <c r="D29" s="136" t="s">
        <v>81</v>
      </c>
      <c r="E29" s="296">
        <v>63</v>
      </c>
      <c r="F29" s="114"/>
      <c r="G29" s="160"/>
      <c r="H29" s="164"/>
      <c r="I29" s="165"/>
      <c r="J29" s="158"/>
      <c r="K29" s="158"/>
      <c r="L29" s="158"/>
      <c r="M29" s="158"/>
      <c r="N29" s="101"/>
      <c r="O29" s="103"/>
      <c r="P29" s="158"/>
    </row>
    <row r="30" spans="1:16" s="115" customFormat="1" ht="26.4">
      <c r="A30" s="126">
        <v>9</v>
      </c>
      <c r="B30" s="130"/>
      <c r="C30" s="135" t="s">
        <v>558</v>
      </c>
      <c r="D30" s="136" t="s">
        <v>81</v>
      </c>
      <c r="E30" s="296">
        <v>19</v>
      </c>
      <c r="F30" s="114"/>
      <c r="G30" s="160"/>
      <c r="H30" s="164"/>
      <c r="I30" s="165"/>
      <c r="J30" s="158"/>
      <c r="K30" s="158"/>
      <c r="L30" s="158"/>
      <c r="M30" s="158"/>
      <c r="N30" s="101"/>
      <c r="O30" s="103"/>
      <c r="P30" s="158"/>
    </row>
    <row r="31" spans="1:16" s="115" customFormat="1" ht="13.8">
      <c r="A31" s="126">
        <v>10</v>
      </c>
      <c r="B31" s="130"/>
      <c r="C31" s="135" t="s">
        <v>559</v>
      </c>
      <c r="D31" s="136" t="s">
        <v>81</v>
      </c>
      <c r="E31" s="296">
        <v>311</v>
      </c>
      <c r="F31" s="114"/>
      <c r="G31" s="160"/>
      <c r="H31" s="164"/>
      <c r="I31" s="165"/>
      <c r="J31" s="158"/>
      <c r="K31" s="158"/>
      <c r="L31" s="158"/>
      <c r="M31" s="158"/>
      <c r="N31" s="101"/>
      <c r="O31" s="103"/>
      <c r="P31" s="158"/>
    </row>
    <row r="32" spans="1:16" s="115" customFormat="1" ht="13.8">
      <c r="A32" s="126">
        <v>11</v>
      </c>
      <c r="B32" s="130"/>
      <c r="C32" s="135" t="s">
        <v>669</v>
      </c>
      <c r="D32" s="136" t="s">
        <v>73</v>
      </c>
      <c r="E32" s="296">
        <v>1200</v>
      </c>
      <c r="F32" s="131"/>
      <c r="G32" s="188"/>
      <c r="H32" s="189"/>
      <c r="I32" s="190"/>
      <c r="J32" s="191"/>
      <c r="K32" s="158"/>
      <c r="L32" s="158"/>
      <c r="M32" s="158"/>
      <c r="N32" s="101"/>
      <c r="O32" s="103"/>
      <c r="P32" s="158"/>
    </row>
    <row r="33" spans="1:16" s="115" customFormat="1" ht="13.8">
      <c r="A33" s="126"/>
      <c r="B33" s="130"/>
      <c r="C33" s="171" t="s">
        <v>560</v>
      </c>
      <c r="D33" s="136"/>
      <c r="E33" s="133"/>
      <c r="F33" s="114"/>
      <c r="G33" s="160"/>
      <c r="H33" s="164"/>
      <c r="I33" s="165"/>
      <c r="J33" s="158"/>
      <c r="K33" s="158"/>
      <c r="L33" s="158"/>
      <c r="M33" s="158"/>
      <c r="N33" s="101"/>
      <c r="O33" s="103"/>
      <c r="P33" s="158"/>
    </row>
    <row r="34" spans="1:16" s="115" customFormat="1" ht="26.4">
      <c r="A34" s="126">
        <v>12</v>
      </c>
      <c r="B34" s="130"/>
      <c r="C34" s="135" t="s">
        <v>561</v>
      </c>
      <c r="D34" s="136" t="s">
        <v>129</v>
      </c>
      <c r="E34" s="133">
        <v>7</v>
      </c>
      <c r="F34" s="114"/>
      <c r="G34" s="160"/>
      <c r="H34" s="164"/>
      <c r="I34" s="165"/>
      <c r="J34" s="158"/>
      <c r="K34" s="158"/>
      <c r="L34" s="158"/>
      <c r="M34" s="158"/>
      <c r="N34" s="101"/>
      <c r="O34" s="103"/>
      <c r="P34" s="158"/>
    </row>
    <row r="35" spans="1:16" s="115" customFormat="1" ht="13.8">
      <c r="A35" s="126">
        <v>13</v>
      </c>
      <c r="B35" s="130"/>
      <c r="C35" s="135" t="s">
        <v>562</v>
      </c>
      <c r="D35" s="136" t="s">
        <v>129</v>
      </c>
      <c r="E35" s="133">
        <v>1</v>
      </c>
      <c r="F35" s="114"/>
      <c r="G35" s="160"/>
      <c r="H35" s="164"/>
      <c r="I35" s="165"/>
      <c r="J35" s="158"/>
      <c r="K35" s="158"/>
      <c r="L35" s="158"/>
      <c r="M35" s="158"/>
      <c r="N35" s="101"/>
      <c r="O35" s="103"/>
      <c r="P35" s="158"/>
    </row>
    <row r="36" spans="1:16" s="115" customFormat="1" ht="13.8">
      <c r="A36" s="126">
        <v>14</v>
      </c>
      <c r="B36" s="130"/>
      <c r="C36" s="135" t="s">
        <v>563</v>
      </c>
      <c r="D36" s="136" t="s">
        <v>90</v>
      </c>
      <c r="E36" s="133">
        <v>1</v>
      </c>
      <c r="F36" s="114"/>
      <c r="G36" s="160"/>
      <c r="H36" s="164"/>
      <c r="I36" s="165"/>
      <c r="J36" s="158"/>
      <c r="K36" s="158"/>
      <c r="L36" s="158"/>
      <c r="M36" s="158"/>
      <c r="N36" s="101"/>
      <c r="O36" s="103"/>
      <c r="P36" s="158"/>
    </row>
    <row r="37" spans="1:16" s="115" customFormat="1" ht="13.8">
      <c r="A37" s="126">
        <v>15</v>
      </c>
      <c r="B37" s="130"/>
      <c r="C37" s="135" t="s">
        <v>564</v>
      </c>
      <c r="D37" s="136" t="s">
        <v>129</v>
      </c>
      <c r="E37" s="133">
        <v>4</v>
      </c>
      <c r="F37" s="114"/>
      <c r="G37" s="160"/>
      <c r="H37" s="164"/>
      <c r="I37" s="165"/>
      <c r="J37" s="158"/>
      <c r="K37" s="158"/>
      <c r="L37" s="158"/>
      <c r="M37" s="158"/>
      <c r="N37" s="101"/>
      <c r="O37" s="103"/>
      <c r="P37" s="158"/>
    </row>
    <row r="38" spans="1:16" s="115" customFormat="1" ht="13.8">
      <c r="A38" s="126">
        <v>16</v>
      </c>
      <c r="B38" s="130"/>
      <c r="C38" s="135" t="s">
        <v>565</v>
      </c>
      <c r="D38" s="136" t="s">
        <v>99</v>
      </c>
      <c r="E38" s="133">
        <v>1</v>
      </c>
      <c r="F38" s="114"/>
      <c r="G38" s="160"/>
      <c r="H38" s="164"/>
      <c r="I38" s="165"/>
      <c r="J38" s="158"/>
      <c r="K38" s="158"/>
      <c r="L38" s="158"/>
      <c r="M38" s="158"/>
      <c r="N38" s="101"/>
      <c r="O38" s="103"/>
      <c r="P38" s="158"/>
    </row>
    <row r="39" spans="1:16" s="115" customFormat="1" ht="13.8">
      <c r="A39" s="126"/>
      <c r="B39" s="130"/>
      <c r="C39" s="171" t="s">
        <v>566</v>
      </c>
      <c r="D39" s="136"/>
      <c r="E39" s="133"/>
      <c r="F39" s="114"/>
      <c r="G39" s="160"/>
      <c r="H39" s="164"/>
      <c r="I39" s="165"/>
      <c r="J39" s="158"/>
      <c r="K39" s="158"/>
      <c r="L39" s="158"/>
      <c r="M39" s="158"/>
      <c r="N39" s="101"/>
      <c r="O39" s="103"/>
      <c r="P39" s="158"/>
    </row>
    <row r="40" spans="1:16" s="115" customFormat="1" ht="13.8">
      <c r="A40" s="126">
        <v>17</v>
      </c>
      <c r="B40" s="130"/>
      <c r="C40" s="290" t="s">
        <v>567</v>
      </c>
      <c r="D40" s="285" t="s">
        <v>129</v>
      </c>
      <c r="E40" s="286">
        <v>10</v>
      </c>
      <c r="F40" s="287"/>
      <c r="G40" s="160"/>
      <c r="H40" s="287"/>
      <c r="I40" s="287"/>
      <c r="J40" s="287"/>
      <c r="K40" s="288"/>
      <c r="L40" s="288"/>
      <c r="M40" s="288"/>
      <c r="N40" s="288"/>
      <c r="O40" s="288"/>
      <c r="P40" s="289"/>
    </row>
    <row r="41" spans="1:16" s="115" customFormat="1" ht="26.4">
      <c r="A41" s="126">
        <v>18</v>
      </c>
      <c r="B41" s="130"/>
      <c r="C41" s="290" t="s">
        <v>568</v>
      </c>
      <c r="D41" s="285" t="s">
        <v>76</v>
      </c>
      <c r="E41" s="291">
        <v>0.63</v>
      </c>
      <c r="F41" s="287"/>
      <c r="G41" s="160"/>
      <c r="H41" s="287"/>
      <c r="I41" s="287"/>
      <c r="J41" s="287"/>
      <c r="K41" s="288"/>
      <c r="L41" s="288"/>
      <c r="M41" s="288"/>
      <c r="N41" s="288"/>
      <c r="O41" s="288"/>
      <c r="P41" s="289"/>
    </row>
    <row r="42" spans="1:16" s="115" customFormat="1" ht="13.8">
      <c r="A42" s="126">
        <v>19</v>
      </c>
      <c r="B42" s="130"/>
      <c r="C42" s="290" t="s">
        <v>569</v>
      </c>
      <c r="D42" s="285" t="s">
        <v>177</v>
      </c>
      <c r="E42" s="292">
        <v>40</v>
      </c>
      <c r="F42" s="287"/>
      <c r="G42" s="160"/>
      <c r="H42" s="287"/>
      <c r="I42" s="287"/>
      <c r="J42" s="287"/>
      <c r="K42" s="288"/>
      <c r="L42" s="288"/>
      <c r="M42" s="288"/>
      <c r="N42" s="288"/>
      <c r="O42" s="288"/>
      <c r="P42" s="289"/>
    </row>
    <row r="43" spans="1:16" s="115" customFormat="1" ht="26.4">
      <c r="A43" s="126">
        <v>20</v>
      </c>
      <c r="B43" s="130"/>
      <c r="C43" s="290" t="s">
        <v>570</v>
      </c>
      <c r="D43" s="285" t="s">
        <v>76</v>
      </c>
      <c r="E43" s="293">
        <v>2.1</v>
      </c>
      <c r="F43" s="287"/>
      <c r="G43" s="160"/>
      <c r="H43" s="287"/>
      <c r="I43" s="287"/>
      <c r="J43" s="287"/>
      <c r="K43" s="288"/>
      <c r="L43" s="288"/>
      <c r="M43" s="288"/>
      <c r="N43" s="288"/>
      <c r="O43" s="288"/>
      <c r="P43" s="289"/>
    </row>
    <row r="44" spans="1:16" s="115" customFormat="1" ht="13.8">
      <c r="A44" s="126">
        <v>21</v>
      </c>
      <c r="B44" s="130"/>
      <c r="C44" s="290" t="s">
        <v>571</v>
      </c>
      <c r="D44" s="285" t="s">
        <v>73</v>
      </c>
      <c r="E44" s="293">
        <f>6*2.3+2.7*4</f>
        <v>24.6</v>
      </c>
      <c r="F44" s="287"/>
      <c r="G44" s="160"/>
      <c r="H44" s="287"/>
      <c r="I44" s="287"/>
      <c r="J44" s="287"/>
      <c r="K44" s="288"/>
      <c r="L44" s="288"/>
      <c r="M44" s="288"/>
      <c r="N44" s="288"/>
      <c r="O44" s="288"/>
      <c r="P44" s="289"/>
    </row>
    <row r="45" spans="1:16" s="115" customFormat="1" ht="26.4">
      <c r="A45" s="126">
        <v>22</v>
      </c>
      <c r="B45" s="130"/>
      <c r="C45" s="290" t="s">
        <v>572</v>
      </c>
      <c r="D45" s="285" t="s">
        <v>73</v>
      </c>
      <c r="E45" s="293">
        <f>4.7*6.6</f>
        <v>31</v>
      </c>
      <c r="F45" s="287"/>
      <c r="G45" s="160"/>
      <c r="H45" s="287"/>
      <c r="I45" s="287"/>
      <c r="J45" s="287"/>
      <c r="K45" s="288"/>
      <c r="L45" s="288"/>
      <c r="M45" s="288"/>
      <c r="N45" s="288"/>
      <c r="O45" s="288"/>
      <c r="P45" s="289"/>
    </row>
    <row r="46" spans="1:16" s="115" customFormat="1" ht="13.8">
      <c r="A46" s="126">
        <v>23</v>
      </c>
      <c r="B46" s="130"/>
      <c r="C46" s="290" t="s">
        <v>573</v>
      </c>
      <c r="D46" s="285" t="s">
        <v>73</v>
      </c>
      <c r="E46" s="293">
        <f>4.7*6.6</f>
        <v>31</v>
      </c>
      <c r="F46" s="287"/>
      <c r="G46" s="160"/>
      <c r="H46" s="287"/>
      <c r="I46" s="287"/>
      <c r="J46" s="287"/>
      <c r="K46" s="288"/>
      <c r="L46" s="288"/>
      <c r="M46" s="288"/>
      <c r="N46" s="288"/>
      <c r="O46" s="288"/>
      <c r="P46" s="289"/>
    </row>
    <row r="47" spans="1:16" s="115" customFormat="1" ht="26.4">
      <c r="A47" s="126">
        <v>24</v>
      </c>
      <c r="B47" s="130"/>
      <c r="C47" s="290" t="s">
        <v>574</v>
      </c>
      <c r="D47" s="285" t="s">
        <v>73</v>
      </c>
      <c r="E47" s="293">
        <v>24</v>
      </c>
      <c r="F47" s="287"/>
      <c r="G47" s="160"/>
      <c r="H47" s="287"/>
      <c r="I47" s="287"/>
      <c r="J47" s="287"/>
      <c r="K47" s="288"/>
      <c r="L47" s="288"/>
      <c r="M47" s="288"/>
      <c r="N47" s="288"/>
      <c r="O47" s="288"/>
      <c r="P47" s="289"/>
    </row>
    <row r="48" spans="1:16" s="115" customFormat="1" ht="13.8">
      <c r="A48" s="126"/>
      <c r="B48" s="130"/>
      <c r="C48" s="290" t="s">
        <v>664</v>
      </c>
      <c r="D48" s="285" t="s">
        <v>90</v>
      </c>
      <c r="E48" s="293">
        <v>1</v>
      </c>
      <c r="F48" s="287"/>
      <c r="G48" s="160"/>
      <c r="H48" s="287"/>
      <c r="I48" s="287"/>
      <c r="J48" s="287"/>
      <c r="K48" s="288"/>
      <c r="L48" s="288"/>
      <c r="M48" s="288"/>
      <c r="N48" s="288"/>
      <c r="O48" s="288"/>
      <c r="P48" s="289"/>
    </row>
    <row r="49" spans="1:16" s="115" customFormat="1" ht="13.8">
      <c r="A49" s="220" t="s">
        <v>10</v>
      </c>
      <c r="B49" s="140" t="s">
        <v>10</v>
      </c>
      <c r="C49" s="221" t="s">
        <v>190</v>
      </c>
      <c r="D49" s="222"/>
      <c r="E49" s="222"/>
      <c r="F49" s="222"/>
      <c r="G49" s="222"/>
      <c r="H49" s="222"/>
      <c r="I49" s="222"/>
      <c r="J49" s="421"/>
      <c r="K49" s="222"/>
      <c r="L49" s="423">
        <f>SUM(L13:L47)</f>
        <v>0</v>
      </c>
      <c r="M49" s="423">
        <f t="shared" ref="M49:P49" si="0">SUM(M13:M47)</f>
        <v>0</v>
      </c>
      <c r="N49" s="423">
        <f t="shared" si="0"/>
        <v>0</v>
      </c>
      <c r="O49" s="423">
        <f t="shared" si="0"/>
        <v>0</v>
      </c>
      <c r="P49" s="423">
        <f t="shared" si="0"/>
        <v>0</v>
      </c>
    </row>
    <row r="50" spans="1:16" s="116" customFormat="1" ht="13.8">
      <c r="A50" s="87" t="s">
        <v>10</v>
      </c>
      <c r="B50" s="88"/>
      <c r="C50" s="88"/>
      <c r="D50" s="88"/>
      <c r="E50" s="89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1:16" ht="12.75" customHeight="1">
      <c r="A51" s="90"/>
      <c r="B51" s="91" t="s">
        <v>13</v>
      </c>
      <c r="C51" s="27"/>
      <c r="D51" s="92"/>
      <c r="E51" s="93"/>
      <c r="F51" s="27"/>
      <c r="G51" s="27"/>
      <c r="H51" s="27"/>
      <c r="I51" s="58"/>
      <c r="J51" s="59"/>
      <c r="K51" s="94"/>
      <c r="L51" s="58"/>
      <c r="M51" s="55"/>
      <c r="N51" s="95"/>
      <c r="O51" s="34"/>
      <c r="P51" s="88"/>
    </row>
    <row r="52" spans="1:16" ht="15.75" customHeight="1">
      <c r="A52" s="87"/>
      <c r="B52" s="91"/>
      <c r="C52" s="29"/>
      <c r="D52" s="96"/>
      <c r="E52" s="97" t="s">
        <v>14</v>
      </c>
      <c r="F52" s="29"/>
      <c r="G52" s="29"/>
      <c r="H52" s="29"/>
      <c r="I52" s="31"/>
      <c r="J52" s="31"/>
      <c r="K52" s="31"/>
      <c r="L52" s="31"/>
      <c r="M52" s="34"/>
      <c r="N52" s="88"/>
      <c r="O52" s="88"/>
      <c r="P52" s="88"/>
    </row>
    <row r="53" spans="1:16" ht="12.75" customHeight="1">
      <c r="A53" s="87"/>
      <c r="B53" s="91" t="s">
        <v>15</v>
      </c>
      <c r="C53" s="27"/>
      <c r="D53" s="92"/>
      <c r="E53" s="93"/>
      <c r="F53" s="27"/>
      <c r="G53" s="27"/>
      <c r="H53" s="27"/>
      <c r="I53" s="31"/>
      <c r="J53" s="31"/>
      <c r="K53" s="31"/>
      <c r="L53" s="31"/>
      <c r="M53" s="34"/>
      <c r="N53" s="88"/>
      <c r="O53" s="88"/>
      <c r="P53" s="88"/>
    </row>
    <row r="54" spans="1:16" ht="12.75" customHeight="1">
      <c r="A54" s="87"/>
      <c r="B54" s="91"/>
      <c r="C54" s="29"/>
      <c r="D54" s="96"/>
      <c r="E54" s="97" t="s">
        <v>14</v>
      </c>
      <c r="F54" s="29"/>
      <c r="G54" s="29"/>
      <c r="H54" s="29"/>
      <c r="I54" s="31"/>
      <c r="J54" s="31"/>
      <c r="K54" s="31"/>
      <c r="L54" s="31"/>
      <c r="M54" s="34"/>
      <c r="N54" s="88"/>
      <c r="O54" s="88"/>
      <c r="P54" s="88"/>
    </row>
    <row r="55" spans="1:16" ht="12.75" customHeight="1">
      <c r="A55" s="87"/>
      <c r="B55" s="91" t="s">
        <v>16</v>
      </c>
      <c r="C55" s="27"/>
      <c r="D55" s="91"/>
      <c r="E55" s="62"/>
      <c r="F55" s="31"/>
      <c r="G55" s="31"/>
      <c r="H55" s="31"/>
      <c r="I55" s="31"/>
      <c r="J55" s="31"/>
      <c r="K55" s="31"/>
      <c r="L55" s="31"/>
      <c r="M55" s="34"/>
      <c r="N55" s="88"/>
      <c r="O55" s="88"/>
      <c r="P55" s="88"/>
    </row>
    <row r="56" spans="1:16" ht="12.75" customHeight="1">
      <c r="A56" s="87"/>
      <c r="B56" s="34"/>
      <c r="C56" s="34"/>
      <c r="D56" s="34"/>
      <c r="E56" s="62"/>
      <c r="F56" s="55"/>
      <c r="G56" s="55"/>
      <c r="H56" s="55"/>
      <c r="I56" s="55"/>
      <c r="J56" s="55"/>
      <c r="K56" s="55"/>
      <c r="L56" s="294"/>
      <c r="M56" s="34"/>
      <c r="N56" s="88"/>
      <c r="O56" s="88"/>
      <c r="P56" s="88"/>
    </row>
    <row r="57" spans="1:16" ht="12.75" customHeight="1">
      <c r="A57" s="87"/>
      <c r="B57" s="34"/>
      <c r="C57" s="34"/>
      <c r="D57" s="34"/>
      <c r="E57" s="62"/>
      <c r="F57" s="177"/>
      <c r="G57" s="178"/>
      <c r="H57" s="179"/>
      <c r="I57" s="180"/>
      <c r="J57" s="181"/>
      <c r="K57" s="55"/>
      <c r="L57" s="55"/>
      <c r="M57" s="34"/>
      <c r="N57" s="88"/>
      <c r="O57" s="88"/>
      <c r="P57" s="88"/>
    </row>
    <row r="58" spans="1:16" ht="12.75" customHeight="1">
      <c r="A58" s="87"/>
      <c r="B58" s="34"/>
      <c r="C58" s="34"/>
      <c r="D58" s="34"/>
      <c r="E58" s="62"/>
      <c r="F58" s="55"/>
      <c r="G58" s="55"/>
      <c r="H58" s="55"/>
      <c r="I58" s="55"/>
      <c r="J58" s="55"/>
      <c r="K58" s="55"/>
      <c r="L58" s="55"/>
      <c r="M58" s="34"/>
      <c r="N58" s="88"/>
      <c r="O58" s="88"/>
      <c r="P58" s="88"/>
    </row>
    <row r="59" spans="1:16" ht="12.75" customHeight="1">
      <c r="F59" s="182"/>
      <c r="G59" s="183"/>
      <c r="H59" s="182"/>
      <c r="I59" s="182"/>
      <c r="J59" s="182"/>
      <c r="K59" s="183"/>
      <c r="L59" s="183"/>
    </row>
    <row r="60" spans="1:16" ht="12.75" customHeight="1">
      <c r="F60" s="182"/>
      <c r="G60" s="183"/>
      <c r="H60" s="183"/>
      <c r="I60" s="183"/>
      <c r="J60" s="183"/>
      <c r="K60" s="183"/>
      <c r="L60" s="183"/>
    </row>
  </sheetData>
  <sheetProtection selectLockedCells="1" selectUnlockedCells="1"/>
  <autoFilter ref="A12:P52"/>
  <mergeCells count="6">
    <mergeCell ref="A1:P1"/>
    <mergeCell ref="N8:O8"/>
    <mergeCell ref="D10:D11"/>
    <mergeCell ref="E10:E11"/>
    <mergeCell ref="F10:K10"/>
    <mergeCell ref="L10:P10"/>
  </mergeCells>
  <pageMargins left="0.31527777777777777" right="0.31527777777777777" top="0.55138888888888893" bottom="0.35416666666666669" header="0.51180555555555551" footer="0.51180555555555551"/>
  <pageSetup paperSize="9" scale="78" firstPageNumber="0" fitToHeight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P55"/>
  <sheetViews>
    <sheetView showZeros="0" topLeftCell="A4" zoomScale="90" zoomScaleNormal="90" workbookViewId="0">
      <selection activeCell="G18" sqref="G18"/>
    </sheetView>
  </sheetViews>
  <sheetFormatPr defaultColWidth="8.44140625" defaultRowHeight="12.75" customHeight="1"/>
  <cols>
    <col min="1" max="1" width="5" style="63" customWidth="1"/>
    <col min="2" max="2" width="7.109375" style="64" customWidth="1"/>
    <col min="3" max="3" width="49" style="64" customWidth="1"/>
    <col min="4" max="4" width="8" style="64" customWidth="1"/>
    <col min="5" max="5" width="9.6640625" style="65" customWidth="1"/>
    <col min="6" max="6" width="8.44140625" style="66"/>
    <col min="7" max="11" width="8.44140625" style="64"/>
    <col min="12" max="12" width="8.88671875" style="64" customWidth="1"/>
    <col min="13" max="15" width="10.109375" style="64" customWidth="1"/>
    <col min="16" max="16" width="13.88671875" style="64" customWidth="1"/>
    <col min="17" max="16384" width="8.44140625" style="64"/>
  </cols>
  <sheetData>
    <row r="1" spans="1:16" ht="15.75" customHeight="1">
      <c r="A1" s="435" t="s">
        <v>575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15.75" customHeight="1">
      <c r="A2" s="67"/>
      <c r="B2" s="67"/>
      <c r="C2" s="67"/>
      <c r="D2" s="67"/>
      <c r="E2" s="68"/>
      <c r="F2" s="67"/>
      <c r="G2" s="67" t="s">
        <v>539</v>
      </c>
      <c r="H2" s="67"/>
      <c r="I2" s="67"/>
      <c r="J2" s="67"/>
      <c r="K2" s="67"/>
      <c r="L2" s="67"/>
      <c r="M2" s="67"/>
      <c r="N2" s="67"/>
      <c r="O2" s="67"/>
      <c r="P2" s="67"/>
    </row>
    <row r="3" spans="1:16" ht="15.75" customHeight="1">
      <c r="A3" s="331"/>
      <c r="B3" s="331"/>
      <c r="C3" s="331"/>
      <c r="D3" s="331"/>
      <c r="E3" s="69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5.75" customHeight="1">
      <c r="A4" s="120" t="s">
        <v>576</v>
      </c>
      <c r="B4" s="117"/>
      <c r="C4" s="117"/>
      <c r="D4" s="63"/>
      <c r="E4" s="98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75" customHeight="1">
      <c r="A5" s="3" t="s">
        <v>2</v>
      </c>
      <c r="B5" s="123"/>
      <c r="C5" s="123"/>
      <c r="D5" s="63"/>
      <c r="E5" s="98"/>
      <c r="G5" s="63"/>
      <c r="H5" s="63"/>
      <c r="I5" s="63"/>
      <c r="J5" s="63"/>
    </row>
    <row r="6" spans="1:16" ht="15.75" customHeight="1">
      <c r="A6" s="4" t="s">
        <v>535</v>
      </c>
      <c r="B6" s="70"/>
    </row>
    <row r="7" spans="1:16" ht="15.75" customHeight="1">
      <c r="A7" s="71"/>
      <c r="B7" s="70"/>
    </row>
    <row r="8" spans="1:16" ht="12.75" customHeight="1">
      <c r="A8" s="72" t="s">
        <v>577</v>
      </c>
      <c r="L8" s="64" t="s">
        <v>26</v>
      </c>
      <c r="N8" s="436">
        <f>P46</f>
        <v>0</v>
      </c>
      <c r="O8" s="436"/>
    </row>
    <row r="9" spans="1:16" ht="15.75" customHeight="1">
      <c r="A9" s="26" t="s">
        <v>646</v>
      </c>
      <c r="B9" s="70"/>
      <c r="C9" s="70"/>
      <c r="D9" s="70"/>
      <c r="E9" s="73"/>
      <c r="F9" s="74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 s="78" customFormat="1" ht="12.75" customHeight="1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6" s="78" customFormat="1" ht="48" customHeight="1">
      <c r="A11" s="79" t="s">
        <v>6</v>
      </c>
      <c r="B11" s="80"/>
      <c r="C11" s="81" t="s">
        <v>62</v>
      </c>
      <c r="D11" s="433"/>
      <c r="E11" s="438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6" s="78" customFormat="1" ht="12.75" customHeight="1">
      <c r="A12" s="82">
        <v>1</v>
      </c>
      <c r="B12" s="82">
        <v>2</v>
      </c>
      <c r="C12" s="82">
        <v>3</v>
      </c>
      <c r="D12" s="82">
        <v>4</v>
      </c>
      <c r="E12" s="82">
        <v>5</v>
      </c>
      <c r="F12" s="82">
        <v>6</v>
      </c>
      <c r="G12" s="82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  <c r="O12" s="82">
        <v>15</v>
      </c>
      <c r="P12" s="82">
        <v>16</v>
      </c>
    </row>
    <row r="13" spans="1:16" s="115" customFormat="1" ht="14.4">
      <c r="A13" s="372"/>
      <c r="B13" s="373"/>
      <c r="C13" s="424" t="s">
        <v>578</v>
      </c>
      <c r="D13" s="424"/>
      <c r="E13" s="424"/>
      <c r="F13" s="376"/>
      <c r="G13" s="425"/>
      <c r="H13" s="426"/>
      <c r="I13" s="376"/>
      <c r="J13" s="376"/>
      <c r="K13" s="427"/>
      <c r="L13" s="380"/>
      <c r="M13" s="380"/>
      <c r="N13" s="380"/>
      <c r="O13" s="380"/>
      <c r="P13" s="380"/>
    </row>
    <row r="14" spans="1:16" s="115" customFormat="1" ht="13.8">
      <c r="A14" s="239" t="s">
        <v>579</v>
      </c>
      <c r="B14" s="130"/>
      <c r="C14" s="186" t="s">
        <v>580</v>
      </c>
      <c r="D14" s="187" t="s">
        <v>81</v>
      </c>
      <c r="E14" s="187">
        <v>198</v>
      </c>
      <c r="F14" s="131"/>
      <c r="G14" s="188"/>
      <c r="H14" s="189"/>
      <c r="I14" s="190"/>
      <c r="J14" s="191"/>
      <c r="K14" s="185"/>
      <c r="L14" s="158"/>
      <c r="M14" s="158"/>
      <c r="N14" s="101"/>
      <c r="O14" s="103"/>
      <c r="P14" s="158"/>
    </row>
    <row r="15" spans="1:16" s="115" customFormat="1" ht="52.8">
      <c r="A15" s="239" t="s">
        <v>581</v>
      </c>
      <c r="B15" s="130"/>
      <c r="C15" s="192" t="s">
        <v>582</v>
      </c>
      <c r="D15" s="187" t="s">
        <v>203</v>
      </c>
      <c r="E15" s="187">
        <v>9</v>
      </c>
      <c r="F15" s="131"/>
      <c r="G15" s="188"/>
      <c r="H15" s="189"/>
      <c r="I15" s="190"/>
      <c r="J15" s="191"/>
      <c r="K15" s="185"/>
      <c r="L15" s="158"/>
      <c r="M15" s="158"/>
      <c r="N15" s="101"/>
      <c r="O15" s="103"/>
      <c r="P15" s="158"/>
    </row>
    <row r="16" spans="1:16" s="115" customFormat="1" ht="13.8">
      <c r="A16" s="239" t="s">
        <v>583</v>
      </c>
      <c r="B16" s="130"/>
      <c r="C16" s="192" t="s">
        <v>584</v>
      </c>
      <c r="D16" s="187" t="s">
        <v>197</v>
      </c>
      <c r="E16" s="187">
        <v>3</v>
      </c>
      <c r="F16" s="131"/>
      <c r="G16" s="188"/>
      <c r="H16" s="189"/>
      <c r="I16" s="190"/>
      <c r="J16" s="191"/>
      <c r="K16" s="185"/>
      <c r="L16" s="158"/>
      <c r="M16" s="158"/>
      <c r="N16" s="101"/>
      <c r="O16" s="103"/>
      <c r="P16" s="158"/>
    </row>
    <row r="17" spans="1:16" s="115" customFormat="1" ht="13.8">
      <c r="A17" s="239" t="s">
        <v>585</v>
      </c>
      <c r="B17" s="130"/>
      <c r="C17" s="192" t="s">
        <v>586</v>
      </c>
      <c r="D17" s="187" t="s">
        <v>197</v>
      </c>
      <c r="E17" s="187">
        <v>2</v>
      </c>
      <c r="F17" s="131"/>
      <c r="G17" s="188"/>
      <c r="H17" s="189"/>
      <c r="I17" s="190"/>
      <c r="J17" s="191"/>
      <c r="K17" s="185"/>
      <c r="L17" s="158"/>
      <c r="M17" s="158"/>
      <c r="N17" s="101"/>
      <c r="O17" s="103"/>
      <c r="P17" s="158"/>
    </row>
    <row r="18" spans="1:16" s="115" customFormat="1" ht="66">
      <c r="A18" s="239" t="s">
        <v>587</v>
      </c>
      <c r="B18" s="130"/>
      <c r="C18" s="326" t="s">
        <v>588</v>
      </c>
      <c r="D18" s="187" t="s">
        <v>589</v>
      </c>
      <c r="E18" s="187">
        <v>5</v>
      </c>
      <c r="F18" s="131"/>
      <c r="G18" s="188"/>
      <c r="H18" s="189"/>
      <c r="I18" s="190"/>
      <c r="J18" s="191"/>
      <c r="K18" s="185"/>
      <c r="L18" s="158"/>
      <c r="M18" s="158"/>
      <c r="N18" s="101"/>
      <c r="O18" s="103"/>
      <c r="P18" s="158"/>
    </row>
    <row r="19" spans="1:16" s="115" customFormat="1" ht="13.8">
      <c r="A19" s="239" t="s">
        <v>590</v>
      </c>
      <c r="B19" s="130"/>
      <c r="C19" s="326" t="s">
        <v>591</v>
      </c>
      <c r="D19" s="187" t="s">
        <v>197</v>
      </c>
      <c r="E19" s="187">
        <v>6</v>
      </c>
      <c r="F19" s="131"/>
      <c r="G19" s="188"/>
      <c r="H19" s="189"/>
      <c r="I19" s="190"/>
      <c r="J19" s="191"/>
      <c r="K19" s="185"/>
      <c r="L19" s="158"/>
      <c r="M19" s="158"/>
      <c r="N19" s="101"/>
      <c r="O19" s="103"/>
      <c r="P19" s="158"/>
    </row>
    <row r="20" spans="1:16" s="115" customFormat="1" ht="13.8">
      <c r="A20" s="239" t="s">
        <v>592</v>
      </c>
      <c r="B20" s="130"/>
      <c r="C20" s="326" t="s">
        <v>593</v>
      </c>
      <c r="D20" s="187" t="s">
        <v>594</v>
      </c>
      <c r="E20" s="187">
        <v>0.16</v>
      </c>
      <c r="F20" s="131"/>
      <c r="G20" s="188"/>
      <c r="H20" s="189"/>
      <c r="I20" s="190"/>
      <c r="J20" s="191"/>
      <c r="K20" s="185"/>
      <c r="L20" s="158"/>
      <c r="M20" s="158"/>
      <c r="N20" s="101"/>
      <c r="O20" s="103"/>
      <c r="P20" s="158"/>
    </row>
    <row r="21" spans="1:16" s="115" customFormat="1" ht="13.8">
      <c r="A21" s="239" t="s">
        <v>595</v>
      </c>
      <c r="B21" s="130"/>
      <c r="C21" s="326" t="s">
        <v>596</v>
      </c>
      <c r="D21" s="187" t="s">
        <v>197</v>
      </c>
      <c r="E21" s="187">
        <v>2</v>
      </c>
      <c r="F21" s="131"/>
      <c r="G21" s="188"/>
      <c r="H21" s="189"/>
      <c r="I21" s="190"/>
      <c r="J21" s="191"/>
      <c r="K21" s="185"/>
      <c r="L21" s="158"/>
      <c r="M21" s="158"/>
      <c r="N21" s="101"/>
      <c r="O21" s="103"/>
      <c r="P21" s="158"/>
    </row>
    <row r="22" spans="1:16" s="115" customFormat="1" ht="13.8">
      <c r="A22" s="240">
        <v>5</v>
      </c>
      <c r="B22" s="130"/>
      <c r="C22" s="128" t="s">
        <v>597</v>
      </c>
      <c r="D22" s="193" t="s">
        <v>203</v>
      </c>
      <c r="E22" s="193">
        <v>10</v>
      </c>
      <c r="F22" s="131"/>
      <c r="G22" s="188"/>
      <c r="H22" s="189"/>
      <c r="I22" s="190"/>
      <c r="J22" s="191"/>
      <c r="K22" s="185"/>
      <c r="L22" s="158"/>
      <c r="M22" s="158"/>
      <c r="N22" s="101"/>
      <c r="O22" s="103"/>
      <c r="P22" s="158"/>
    </row>
    <row r="23" spans="1:16" s="115" customFormat="1" ht="13.8">
      <c r="A23" s="241" t="s">
        <v>598</v>
      </c>
      <c r="B23" s="130"/>
      <c r="C23" s="327" t="s">
        <v>599</v>
      </c>
      <c r="D23" s="193" t="s">
        <v>197</v>
      </c>
      <c r="E23" s="193">
        <v>10</v>
      </c>
      <c r="F23" s="131"/>
      <c r="G23" s="188"/>
      <c r="H23" s="189"/>
      <c r="I23" s="190"/>
      <c r="J23" s="191"/>
      <c r="K23" s="185"/>
      <c r="L23" s="158"/>
      <c r="M23" s="158"/>
      <c r="N23" s="101"/>
      <c r="O23" s="103"/>
      <c r="P23" s="158"/>
    </row>
    <row r="24" spans="1:16" s="115" customFormat="1" ht="13.8">
      <c r="A24" s="241" t="s">
        <v>600</v>
      </c>
      <c r="B24" s="130"/>
      <c r="C24" s="327" t="s">
        <v>601</v>
      </c>
      <c r="D24" s="193" t="s">
        <v>197</v>
      </c>
      <c r="E24" s="193">
        <v>10</v>
      </c>
      <c r="F24" s="131"/>
      <c r="G24" s="188"/>
      <c r="H24" s="189"/>
      <c r="I24" s="190"/>
      <c r="J24" s="191"/>
      <c r="K24" s="185"/>
      <c r="L24" s="158"/>
      <c r="M24" s="158"/>
      <c r="N24" s="101"/>
      <c r="O24" s="103"/>
      <c r="P24" s="158"/>
    </row>
    <row r="25" spans="1:16" s="115" customFormat="1" ht="26.4">
      <c r="A25" s="242">
        <v>6</v>
      </c>
      <c r="B25" s="130"/>
      <c r="C25" s="128" t="s">
        <v>602</v>
      </c>
      <c r="D25" s="187" t="s">
        <v>197</v>
      </c>
      <c r="E25" s="193">
        <v>3</v>
      </c>
      <c r="F25" s="131"/>
      <c r="G25" s="188"/>
      <c r="H25" s="189"/>
      <c r="I25" s="190"/>
      <c r="J25" s="191"/>
      <c r="K25" s="185"/>
      <c r="L25" s="158"/>
      <c r="M25" s="158"/>
      <c r="N25" s="101"/>
      <c r="O25" s="103"/>
      <c r="P25" s="158"/>
    </row>
    <row r="26" spans="1:16" s="115" customFormat="1" ht="15.6">
      <c r="A26" s="239" t="s">
        <v>603</v>
      </c>
      <c r="B26" s="130"/>
      <c r="C26" s="192" t="s">
        <v>604</v>
      </c>
      <c r="D26" s="187" t="s">
        <v>605</v>
      </c>
      <c r="E26" s="194">
        <f>E14*0.2</f>
        <v>39.6</v>
      </c>
      <c r="F26" s="131"/>
      <c r="G26" s="188"/>
      <c r="H26" s="189"/>
      <c r="I26" s="190"/>
      <c r="J26" s="191"/>
      <c r="K26" s="185"/>
      <c r="L26" s="158"/>
      <c r="M26" s="158"/>
      <c r="N26" s="101"/>
      <c r="O26" s="103"/>
      <c r="P26" s="158"/>
    </row>
    <row r="27" spans="1:16" s="115" customFormat="1" ht="13.8">
      <c r="A27" s="242">
        <v>8</v>
      </c>
      <c r="B27" s="130"/>
      <c r="C27" s="186" t="s">
        <v>606</v>
      </c>
      <c r="D27" s="187" t="s">
        <v>203</v>
      </c>
      <c r="E27" s="187">
        <v>1</v>
      </c>
      <c r="F27" s="131"/>
      <c r="G27" s="188"/>
      <c r="H27" s="189"/>
      <c r="I27" s="190"/>
      <c r="J27" s="191"/>
      <c r="K27" s="185"/>
      <c r="L27" s="158"/>
      <c r="M27" s="158"/>
      <c r="N27" s="101"/>
      <c r="O27" s="103"/>
      <c r="P27" s="158"/>
    </row>
    <row r="28" spans="1:16" s="115" customFormat="1" ht="13.8">
      <c r="A28" s="239" t="s">
        <v>607</v>
      </c>
      <c r="B28" s="130"/>
      <c r="C28" s="186" t="s">
        <v>217</v>
      </c>
      <c r="D28" s="187" t="s">
        <v>203</v>
      </c>
      <c r="E28" s="187">
        <v>1</v>
      </c>
      <c r="F28" s="131"/>
      <c r="G28" s="188"/>
      <c r="H28" s="189"/>
      <c r="I28" s="190"/>
      <c r="J28" s="191"/>
      <c r="K28" s="185"/>
      <c r="L28" s="158"/>
      <c r="M28" s="158"/>
      <c r="N28" s="101"/>
      <c r="O28" s="103"/>
      <c r="P28" s="158"/>
    </row>
    <row r="29" spans="1:16" s="115" customFormat="1" ht="15.6">
      <c r="A29" s="242">
        <v>10</v>
      </c>
      <c r="B29" s="130"/>
      <c r="C29" s="186" t="s">
        <v>608</v>
      </c>
      <c r="D29" s="187" t="s">
        <v>609</v>
      </c>
      <c r="E29" s="187">
        <v>166</v>
      </c>
      <c r="F29" s="131"/>
      <c r="G29" s="188"/>
      <c r="H29" s="189"/>
      <c r="I29" s="190"/>
      <c r="J29" s="191"/>
      <c r="K29" s="185"/>
      <c r="L29" s="158"/>
      <c r="M29" s="158"/>
      <c r="N29" s="101"/>
      <c r="O29" s="103"/>
      <c r="P29" s="158"/>
    </row>
    <row r="30" spans="1:16" s="115" customFormat="1" ht="14.4">
      <c r="A30" s="243"/>
      <c r="B30" s="130"/>
      <c r="C30" s="245" t="s">
        <v>610</v>
      </c>
      <c r="D30" s="245"/>
      <c r="E30" s="245"/>
      <c r="F30" s="131"/>
      <c r="G30" s="188"/>
      <c r="H30" s="189"/>
      <c r="I30" s="190"/>
      <c r="J30" s="191"/>
      <c r="K30" s="185"/>
      <c r="L30" s="158"/>
      <c r="M30" s="158"/>
      <c r="N30" s="101"/>
      <c r="O30" s="103"/>
      <c r="P30" s="158"/>
    </row>
    <row r="31" spans="1:16" s="115" customFormat="1" ht="15.6">
      <c r="A31" s="243">
        <v>11</v>
      </c>
      <c r="B31" s="130"/>
      <c r="C31" s="324" t="s">
        <v>611</v>
      </c>
      <c r="D31" s="187" t="s">
        <v>609</v>
      </c>
      <c r="E31" s="187">
        <v>9.4</v>
      </c>
      <c r="F31" s="131"/>
      <c r="G31" s="188"/>
      <c r="H31" s="189"/>
      <c r="I31" s="190"/>
      <c r="J31" s="191"/>
      <c r="K31" s="185"/>
      <c r="L31" s="158"/>
      <c r="M31" s="158"/>
      <c r="N31" s="101"/>
      <c r="O31" s="103"/>
      <c r="P31" s="158"/>
    </row>
    <row r="32" spans="1:16" s="115" customFormat="1" ht="15.6">
      <c r="A32" s="244"/>
      <c r="B32" s="130"/>
      <c r="C32" s="326" t="s">
        <v>612</v>
      </c>
      <c r="D32" s="187" t="s">
        <v>605</v>
      </c>
      <c r="E32" s="195">
        <f>1*(E31+1)*0.04</f>
        <v>0.4</v>
      </c>
      <c r="F32" s="131"/>
      <c r="G32" s="188"/>
      <c r="H32" s="189"/>
      <c r="I32" s="190"/>
      <c r="J32" s="191"/>
      <c r="K32" s="185"/>
      <c r="L32" s="158"/>
      <c r="M32" s="158"/>
      <c r="N32" s="101"/>
      <c r="O32" s="103"/>
      <c r="P32" s="158"/>
    </row>
    <row r="33" spans="1:16" s="115" customFormat="1" ht="15.6">
      <c r="A33" s="244"/>
      <c r="B33" s="130"/>
      <c r="C33" s="326" t="s">
        <v>613</v>
      </c>
      <c r="D33" s="187" t="s">
        <v>605</v>
      </c>
      <c r="E33" s="196">
        <f>1*(E31+1)*0.08</f>
        <v>0.8</v>
      </c>
      <c r="F33" s="131"/>
      <c r="G33" s="188"/>
      <c r="H33" s="189"/>
      <c r="I33" s="190"/>
      <c r="J33" s="191"/>
      <c r="K33" s="185"/>
      <c r="L33" s="158"/>
      <c r="M33" s="158"/>
      <c r="N33" s="101"/>
      <c r="O33" s="103"/>
      <c r="P33" s="158"/>
    </row>
    <row r="34" spans="1:16" s="115" customFormat="1" ht="15.6">
      <c r="A34" s="244"/>
      <c r="B34" s="130"/>
      <c r="C34" s="326" t="s">
        <v>614</v>
      </c>
      <c r="D34" s="187" t="s">
        <v>605</v>
      </c>
      <c r="E34" s="196">
        <f>1*(E31+1)*0.3</f>
        <v>3.1</v>
      </c>
      <c r="F34" s="131"/>
      <c r="G34" s="188"/>
      <c r="H34" s="189"/>
      <c r="I34" s="190"/>
      <c r="J34" s="191"/>
      <c r="K34" s="185"/>
      <c r="L34" s="158"/>
      <c r="M34" s="158"/>
      <c r="N34" s="101"/>
      <c r="O34" s="103"/>
      <c r="P34" s="158"/>
    </row>
    <row r="35" spans="1:16" s="115" customFormat="1" ht="15.6">
      <c r="A35" s="244"/>
      <c r="B35" s="130"/>
      <c r="C35" s="326" t="s">
        <v>615</v>
      </c>
      <c r="D35" s="187" t="s">
        <v>609</v>
      </c>
      <c r="E35" s="196">
        <f>E31</f>
        <v>9.4</v>
      </c>
      <c r="F35" s="131"/>
      <c r="G35" s="188"/>
      <c r="H35" s="189"/>
      <c r="I35" s="190"/>
      <c r="J35" s="191"/>
      <c r="K35" s="185"/>
      <c r="L35" s="158"/>
      <c r="M35" s="158"/>
      <c r="N35" s="101"/>
      <c r="O35" s="103"/>
      <c r="P35" s="158"/>
    </row>
    <row r="36" spans="1:16" s="115" customFormat="1" ht="15.6">
      <c r="A36" s="244"/>
      <c r="B36" s="130"/>
      <c r="C36" s="326" t="s">
        <v>616</v>
      </c>
      <c r="D36" s="187" t="s">
        <v>605</v>
      </c>
      <c r="E36" s="196">
        <f>1*(E31+1)*0.46</f>
        <v>4.8</v>
      </c>
      <c r="F36" s="131"/>
      <c r="G36" s="188"/>
      <c r="H36" s="189"/>
      <c r="I36" s="190"/>
      <c r="J36" s="191"/>
      <c r="K36" s="185"/>
      <c r="L36" s="158"/>
      <c r="M36" s="158"/>
      <c r="N36" s="101"/>
      <c r="O36" s="103"/>
      <c r="P36" s="158"/>
    </row>
    <row r="37" spans="1:16" s="115" customFormat="1" ht="15.6">
      <c r="A37" s="244"/>
      <c r="B37" s="130"/>
      <c r="C37" s="326" t="s">
        <v>617</v>
      </c>
      <c r="D37" s="247" t="s">
        <v>609</v>
      </c>
      <c r="E37" s="248">
        <f>E31</f>
        <v>9.4</v>
      </c>
      <c r="F37" s="246"/>
      <c r="G37" s="249"/>
      <c r="H37" s="189"/>
      <c r="I37" s="190"/>
      <c r="J37" s="191"/>
      <c r="K37" s="185"/>
      <c r="L37" s="158"/>
      <c r="M37" s="158"/>
      <c r="N37" s="101"/>
      <c r="O37" s="103"/>
      <c r="P37" s="158"/>
    </row>
    <row r="38" spans="1:16" s="115" customFormat="1" ht="15.6">
      <c r="A38" s="244"/>
      <c r="B38" s="130"/>
      <c r="C38" s="326" t="s">
        <v>618</v>
      </c>
      <c r="D38" s="247" t="s">
        <v>605</v>
      </c>
      <c r="E38" s="248">
        <f>1*(E31+1)*1.1</f>
        <v>11.4</v>
      </c>
      <c r="F38" s="246"/>
      <c r="G38" s="249"/>
      <c r="H38" s="189"/>
      <c r="I38" s="190"/>
      <c r="J38" s="191"/>
      <c r="K38" s="185"/>
      <c r="L38" s="158"/>
      <c r="M38" s="158"/>
      <c r="N38" s="101"/>
      <c r="O38" s="103"/>
      <c r="P38" s="158"/>
    </row>
    <row r="39" spans="1:16" s="115" customFormat="1" ht="15.6">
      <c r="A39" s="243">
        <v>12</v>
      </c>
      <c r="B39" s="130"/>
      <c r="C39" s="324" t="s">
        <v>619</v>
      </c>
      <c r="D39" s="325" t="s">
        <v>620</v>
      </c>
      <c r="E39" s="325">
        <v>22.6</v>
      </c>
      <c r="F39" s="246"/>
      <c r="G39" s="249"/>
      <c r="H39" s="189"/>
      <c r="I39" s="190"/>
      <c r="J39" s="191"/>
      <c r="K39" s="185"/>
      <c r="L39" s="158"/>
      <c r="M39" s="158"/>
      <c r="N39" s="101"/>
      <c r="O39" s="103"/>
      <c r="P39" s="158"/>
    </row>
    <row r="40" spans="1:16" s="115" customFormat="1" ht="15.6">
      <c r="A40" s="244"/>
      <c r="B40" s="130"/>
      <c r="C40" s="326" t="s">
        <v>621</v>
      </c>
      <c r="D40" s="247" t="s">
        <v>609</v>
      </c>
      <c r="E40" s="248">
        <f>E39</f>
        <v>22.6</v>
      </c>
      <c r="F40" s="246"/>
      <c r="G40" s="249"/>
      <c r="H40" s="189"/>
      <c r="I40" s="190"/>
      <c r="J40" s="191"/>
      <c r="K40" s="185"/>
      <c r="L40" s="158"/>
      <c r="M40" s="158"/>
      <c r="N40" s="101"/>
      <c r="O40" s="103"/>
      <c r="P40" s="158"/>
    </row>
    <row r="41" spans="1:16" s="115" customFormat="1" ht="15.6">
      <c r="A41" s="244"/>
      <c r="B41" s="130"/>
      <c r="C41" s="326" t="s">
        <v>622</v>
      </c>
      <c r="D41" s="247" t="s">
        <v>605</v>
      </c>
      <c r="E41" s="250">
        <f>E39*0.03</f>
        <v>0.68</v>
      </c>
      <c r="F41" s="246"/>
      <c r="G41" s="249"/>
      <c r="H41" s="189"/>
      <c r="I41" s="190"/>
      <c r="J41" s="191"/>
      <c r="K41" s="185"/>
      <c r="L41" s="158"/>
      <c r="M41" s="158"/>
      <c r="N41" s="101"/>
      <c r="O41" s="103"/>
      <c r="P41" s="158"/>
    </row>
    <row r="42" spans="1:16" s="115" customFormat="1" ht="15.6">
      <c r="A42" s="244"/>
      <c r="B42" s="130"/>
      <c r="C42" s="326" t="s">
        <v>623</v>
      </c>
      <c r="D42" s="187" t="s">
        <v>605</v>
      </c>
      <c r="E42" s="197">
        <f>E39*0.16</f>
        <v>3.62</v>
      </c>
      <c r="F42" s="131"/>
      <c r="G42" s="188"/>
      <c r="H42" s="189"/>
      <c r="I42" s="190"/>
      <c r="J42" s="191"/>
      <c r="K42" s="185"/>
      <c r="L42" s="158"/>
      <c r="M42" s="158"/>
      <c r="N42" s="101"/>
      <c r="O42" s="103"/>
      <c r="P42" s="158"/>
    </row>
    <row r="43" spans="1:16" s="115" customFormat="1" ht="15.6">
      <c r="A43" s="244"/>
      <c r="B43" s="130"/>
      <c r="C43" s="326" t="s">
        <v>624</v>
      </c>
      <c r="D43" s="187" t="s">
        <v>605</v>
      </c>
      <c r="E43" s="197">
        <f>E39*0.3</f>
        <v>6.78</v>
      </c>
      <c r="F43" s="131"/>
      <c r="G43" s="188"/>
      <c r="H43" s="189"/>
      <c r="I43" s="190"/>
      <c r="J43" s="191"/>
      <c r="K43" s="185"/>
      <c r="L43" s="158"/>
      <c r="M43" s="158"/>
      <c r="N43" s="101"/>
      <c r="O43" s="103"/>
      <c r="P43" s="158"/>
    </row>
    <row r="44" spans="1:16" s="115" customFormat="1" ht="15.6">
      <c r="A44" s="244"/>
      <c r="B44" s="130"/>
      <c r="C44" s="326" t="s">
        <v>618</v>
      </c>
      <c r="D44" s="187" t="s">
        <v>605</v>
      </c>
      <c r="E44" s="196">
        <f>E39*1.25</f>
        <v>28.3</v>
      </c>
      <c r="F44" s="131"/>
      <c r="G44" s="188"/>
      <c r="H44" s="189"/>
      <c r="I44" s="190"/>
      <c r="J44" s="191"/>
      <c r="K44" s="185"/>
      <c r="L44" s="158"/>
      <c r="M44" s="158"/>
      <c r="N44" s="101"/>
      <c r="O44" s="103"/>
      <c r="P44" s="158"/>
    </row>
    <row r="45" spans="1:16" s="115" customFormat="1" ht="13.8">
      <c r="A45" s="138">
        <v>13</v>
      </c>
      <c r="B45" s="130"/>
      <c r="C45" s="128" t="s">
        <v>625</v>
      </c>
      <c r="D45" s="129" t="s">
        <v>81</v>
      </c>
      <c r="E45" s="129">
        <v>70</v>
      </c>
      <c r="F45" s="131"/>
      <c r="G45" s="188"/>
      <c r="H45" s="189"/>
      <c r="I45" s="190"/>
      <c r="J45" s="191"/>
      <c r="K45" s="185"/>
      <c r="L45" s="158"/>
      <c r="M45" s="158"/>
      <c r="N45" s="101"/>
      <c r="O45" s="103"/>
      <c r="P45" s="158"/>
    </row>
    <row r="46" spans="1:16" s="116" customFormat="1" ht="13.8">
      <c r="A46" s="83" t="s">
        <v>10</v>
      </c>
      <c r="B46" s="140" t="s">
        <v>10</v>
      </c>
      <c r="C46" s="110" t="s">
        <v>190</v>
      </c>
      <c r="D46" s="85"/>
      <c r="E46" s="85"/>
      <c r="F46" s="85"/>
      <c r="G46" s="85"/>
      <c r="H46" s="85"/>
      <c r="I46" s="85"/>
      <c r="J46" s="86"/>
      <c r="K46" s="85"/>
      <c r="L46" s="168">
        <f>SUM(L14:L45)</f>
        <v>0</v>
      </c>
      <c r="M46" s="168">
        <f>SUM(M14:M45)</f>
        <v>0</v>
      </c>
      <c r="N46" s="168">
        <f>SUM(N14:N45)</f>
        <v>0</v>
      </c>
      <c r="O46" s="168">
        <f>SUM(O14:O45)</f>
        <v>0</v>
      </c>
      <c r="P46" s="168">
        <f>SUM(P14:P45)</f>
        <v>0</v>
      </c>
    </row>
    <row r="47" spans="1:16" s="116" customFormat="1" ht="13.8">
      <c r="A47" s="87" t="s">
        <v>10</v>
      </c>
      <c r="B47" s="88"/>
      <c r="C47" s="88"/>
      <c r="D47" s="88"/>
      <c r="E47" s="89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1:16" ht="12.75" customHeight="1">
      <c r="A48" s="90"/>
      <c r="B48" s="91" t="s">
        <v>13</v>
      </c>
      <c r="C48" s="27"/>
      <c r="D48" s="92"/>
      <c r="E48" s="93"/>
      <c r="F48" s="27"/>
      <c r="G48" s="27"/>
      <c r="H48" s="27"/>
      <c r="I48" s="58"/>
      <c r="J48" s="59"/>
      <c r="K48" s="94"/>
      <c r="L48" s="58"/>
      <c r="M48" s="55"/>
      <c r="N48" s="95"/>
      <c r="O48" s="34"/>
      <c r="P48" s="88"/>
    </row>
    <row r="49" spans="1:16" ht="15.75" customHeight="1">
      <c r="A49" s="87"/>
      <c r="B49" s="91"/>
      <c r="C49" s="29"/>
      <c r="D49" s="96"/>
      <c r="E49" s="97" t="s">
        <v>14</v>
      </c>
      <c r="F49" s="29"/>
      <c r="G49" s="29"/>
      <c r="H49" s="29"/>
      <c r="I49" s="31"/>
      <c r="J49" s="31"/>
      <c r="K49" s="31"/>
      <c r="L49" s="31"/>
      <c r="M49" s="34"/>
      <c r="N49" s="88"/>
      <c r="O49" s="88"/>
      <c r="P49" s="88"/>
    </row>
    <row r="50" spans="1:16" ht="12.75" customHeight="1">
      <c r="A50" s="87"/>
      <c r="B50" s="91" t="s">
        <v>15</v>
      </c>
      <c r="C50" s="27"/>
      <c r="D50" s="92"/>
      <c r="E50" s="93"/>
      <c r="F50" s="27"/>
      <c r="G50" s="27"/>
      <c r="H50" s="27"/>
      <c r="I50" s="31"/>
      <c r="J50" s="31"/>
      <c r="K50" s="31"/>
      <c r="L50" s="31"/>
      <c r="M50" s="34"/>
      <c r="N50" s="88"/>
      <c r="O50" s="88"/>
      <c r="P50" s="88"/>
    </row>
    <row r="51" spans="1:16" ht="12.75" customHeight="1">
      <c r="A51" s="87"/>
      <c r="B51" s="91"/>
      <c r="C51" s="29"/>
      <c r="D51" s="96"/>
      <c r="E51" s="97" t="s">
        <v>14</v>
      </c>
      <c r="F51" s="29"/>
      <c r="G51" s="29"/>
      <c r="H51" s="29"/>
      <c r="I51" s="31"/>
      <c r="J51" s="31"/>
      <c r="K51" s="31"/>
      <c r="L51" s="31"/>
      <c r="M51" s="34"/>
      <c r="N51" s="88"/>
      <c r="O51" s="88"/>
      <c r="P51" s="88"/>
    </row>
    <row r="52" spans="1:16" ht="12.75" customHeight="1">
      <c r="A52" s="87"/>
      <c r="B52" s="91" t="s">
        <v>16</v>
      </c>
      <c r="C52" s="27"/>
      <c r="D52" s="91"/>
      <c r="E52" s="62"/>
      <c r="F52" s="31"/>
      <c r="G52" s="31"/>
      <c r="H52" s="31"/>
      <c r="I52" s="31"/>
      <c r="J52" s="31"/>
      <c r="K52" s="31"/>
      <c r="L52" s="31"/>
      <c r="M52" s="34"/>
      <c r="N52" s="88"/>
      <c r="O52" s="88"/>
      <c r="P52" s="88"/>
    </row>
    <row r="53" spans="1:16" ht="12.75" customHeight="1">
      <c r="A53" s="87"/>
      <c r="B53" s="34"/>
      <c r="C53" s="34"/>
      <c r="D53" s="34"/>
      <c r="E53" s="62"/>
      <c r="F53" s="34"/>
      <c r="G53" s="34"/>
      <c r="H53" s="34"/>
      <c r="I53" s="34"/>
      <c r="J53" s="34"/>
      <c r="K53" s="34"/>
      <c r="L53" s="34"/>
      <c r="M53" s="34"/>
      <c r="N53" s="88"/>
      <c r="O53" s="88"/>
      <c r="P53" s="88"/>
    </row>
    <row r="54" spans="1:16" ht="12.75" customHeight="1">
      <c r="A54" s="87"/>
      <c r="B54" s="34"/>
      <c r="C54" s="34"/>
      <c r="D54" s="34"/>
      <c r="E54" s="62"/>
      <c r="F54" s="34"/>
      <c r="G54" s="34"/>
      <c r="H54" s="34"/>
      <c r="I54" s="34"/>
      <c r="J54" s="34"/>
      <c r="K54" s="34"/>
      <c r="L54" s="34"/>
      <c r="M54" s="34"/>
      <c r="N54" s="88"/>
      <c r="O54" s="88"/>
      <c r="P54" s="88"/>
    </row>
    <row r="55" spans="1:16" ht="12.75" customHeight="1">
      <c r="A55" s="87"/>
      <c r="B55" s="34"/>
      <c r="C55" s="34"/>
      <c r="D55" s="34"/>
      <c r="E55" s="62"/>
      <c r="F55" s="34"/>
      <c r="G55" s="34"/>
      <c r="H55" s="34"/>
      <c r="I55" s="34"/>
      <c r="J55" s="34"/>
      <c r="K55" s="34"/>
      <c r="L55" s="34"/>
      <c r="M55" s="34"/>
      <c r="N55" s="88"/>
      <c r="O55" s="88"/>
      <c r="P55" s="88"/>
    </row>
  </sheetData>
  <sheetProtection selectLockedCells="1" selectUnlockedCells="1"/>
  <autoFilter ref="A12:P49"/>
  <mergeCells count="6">
    <mergeCell ref="A1:P1"/>
    <mergeCell ref="N8:O8"/>
    <mergeCell ref="D10:D11"/>
    <mergeCell ref="E10:E11"/>
    <mergeCell ref="F10:K10"/>
    <mergeCell ref="L10:P10"/>
  </mergeCells>
  <pageMargins left="0.31527777777777777" right="0.31527777777777777" top="0.55138888888888893" bottom="0.35416666666666669" header="0.51180555555555551" footer="0.51180555555555551"/>
  <pageSetup paperSize="9" scale="72" firstPageNumber="0" fitToHeight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P38"/>
  <sheetViews>
    <sheetView showZeros="0" zoomScale="90" zoomScaleNormal="90" workbookViewId="0">
      <selection activeCell="I6" sqref="I6"/>
    </sheetView>
  </sheetViews>
  <sheetFormatPr defaultColWidth="8.44140625" defaultRowHeight="12.75" customHeight="1"/>
  <cols>
    <col min="1" max="1" width="5" style="63" customWidth="1"/>
    <col min="2" max="2" width="7.109375" style="64" customWidth="1"/>
    <col min="3" max="3" width="49" style="64" customWidth="1"/>
    <col min="4" max="4" width="8" style="64" customWidth="1"/>
    <col min="5" max="5" width="9.6640625" style="65" customWidth="1"/>
    <col min="6" max="6" width="8.44140625" style="66"/>
    <col min="7" max="11" width="8.44140625" style="64"/>
    <col min="12" max="12" width="8.88671875" style="64" customWidth="1"/>
    <col min="13" max="15" width="10.109375" style="64" customWidth="1"/>
    <col min="16" max="16" width="13.88671875" style="64" customWidth="1"/>
    <col min="17" max="16384" width="8.44140625" style="64"/>
  </cols>
  <sheetData>
    <row r="1" spans="1:16" ht="15.75" customHeight="1">
      <c r="A1" s="435" t="s">
        <v>626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15.75" customHeight="1">
      <c r="A2" s="67"/>
      <c r="B2" s="67"/>
      <c r="C2" s="67"/>
      <c r="D2" s="67"/>
      <c r="E2" s="68"/>
      <c r="F2" s="67"/>
      <c r="G2" s="67" t="s">
        <v>541</v>
      </c>
      <c r="H2" s="67"/>
      <c r="I2" s="67"/>
      <c r="J2" s="67"/>
      <c r="K2" s="67"/>
      <c r="L2" s="67"/>
      <c r="M2" s="67"/>
      <c r="N2" s="67"/>
      <c r="O2" s="67"/>
      <c r="P2" s="67"/>
    </row>
    <row r="3" spans="1:16" ht="15.75" customHeight="1">
      <c r="A3" s="331"/>
      <c r="B3" s="331"/>
      <c r="C3" s="331"/>
      <c r="D3" s="331"/>
      <c r="E3" s="69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5.75" customHeight="1">
      <c r="A4" s="120" t="s">
        <v>55</v>
      </c>
      <c r="B4" s="117"/>
      <c r="C4" s="117"/>
      <c r="D4" s="63"/>
      <c r="E4" s="98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75" customHeight="1">
      <c r="A5" s="3" t="s">
        <v>2</v>
      </c>
      <c r="B5" s="123"/>
      <c r="C5" s="123"/>
      <c r="D5" s="63"/>
      <c r="E5" s="98"/>
      <c r="G5" s="63"/>
      <c r="H5" s="63"/>
      <c r="I5" s="63"/>
      <c r="J5" s="63"/>
    </row>
    <row r="6" spans="1:16" ht="15.75" customHeight="1">
      <c r="A6" s="4" t="s">
        <v>535</v>
      </c>
      <c r="B6" s="70"/>
    </row>
    <row r="7" spans="1:16" ht="15.75" customHeight="1">
      <c r="A7" s="71"/>
      <c r="B7" s="70"/>
    </row>
    <row r="8" spans="1:16" ht="12.75" customHeight="1">
      <c r="A8" s="72" t="s">
        <v>627</v>
      </c>
      <c r="L8" s="64" t="s">
        <v>26</v>
      </c>
      <c r="N8" s="436">
        <f>P29</f>
        <v>0</v>
      </c>
      <c r="O8" s="436"/>
    </row>
    <row r="9" spans="1:16" ht="15.75" customHeight="1">
      <c r="A9" s="26" t="s">
        <v>646</v>
      </c>
      <c r="B9" s="70"/>
      <c r="C9" s="70"/>
      <c r="D9" s="70"/>
      <c r="E9" s="73"/>
      <c r="F9" s="74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 s="78" customFormat="1" ht="12.75" customHeight="1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6" s="78" customFormat="1" ht="48" customHeight="1">
      <c r="A11" s="79" t="s">
        <v>6</v>
      </c>
      <c r="B11" s="80"/>
      <c r="C11" s="81" t="s">
        <v>62</v>
      </c>
      <c r="D11" s="433"/>
      <c r="E11" s="438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6" s="78" customFormat="1" ht="12.75" customHeight="1">
      <c r="A12" s="82">
        <v>1</v>
      </c>
      <c r="B12" s="82">
        <v>2</v>
      </c>
      <c r="C12" s="82">
        <v>3</v>
      </c>
      <c r="D12" s="82">
        <v>4</v>
      </c>
      <c r="E12" s="82">
        <v>5</v>
      </c>
      <c r="F12" s="82">
        <v>6</v>
      </c>
      <c r="G12" s="82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  <c r="O12" s="82">
        <v>15</v>
      </c>
      <c r="P12" s="82">
        <v>16</v>
      </c>
    </row>
    <row r="13" spans="1:16" s="115" customFormat="1" ht="13.8">
      <c r="A13" s="235">
        <v>1</v>
      </c>
      <c r="B13" s="236"/>
      <c r="C13" s="251" t="s">
        <v>628</v>
      </c>
      <c r="D13" s="134" t="s">
        <v>81</v>
      </c>
      <c r="E13" s="134">
        <v>128</v>
      </c>
      <c r="F13" s="169"/>
      <c r="G13" s="188"/>
      <c r="H13" s="189"/>
      <c r="I13" s="169"/>
      <c r="J13" s="306"/>
      <c r="K13" s="191"/>
      <c r="L13" s="191"/>
      <c r="M13" s="191"/>
      <c r="N13" s="230"/>
      <c r="O13" s="231"/>
      <c r="P13" s="191"/>
    </row>
    <row r="14" spans="1:16" s="115" customFormat="1" ht="13.8">
      <c r="A14" s="235">
        <v>2</v>
      </c>
      <c r="B14" s="236"/>
      <c r="C14" s="251" t="s">
        <v>383</v>
      </c>
      <c r="D14" s="134" t="s">
        <v>81</v>
      </c>
      <c r="E14" s="134">
        <v>87</v>
      </c>
      <c r="F14" s="169"/>
      <c r="G14" s="188"/>
      <c r="H14" s="189"/>
      <c r="I14" s="190"/>
      <c r="J14" s="304"/>
      <c r="K14" s="191"/>
      <c r="L14" s="191"/>
      <c r="M14" s="191"/>
      <c r="N14" s="230"/>
      <c r="O14" s="231"/>
      <c r="P14" s="191"/>
    </row>
    <row r="15" spans="1:16" s="115" customFormat="1" ht="39.75" customHeight="1">
      <c r="A15" s="235">
        <v>3</v>
      </c>
      <c r="B15" s="236"/>
      <c r="C15" s="224" t="s">
        <v>629</v>
      </c>
      <c r="D15" s="134" t="s">
        <v>197</v>
      </c>
      <c r="E15" s="134">
        <v>9</v>
      </c>
      <c r="F15" s="169"/>
      <c r="G15" s="188"/>
      <c r="H15" s="189"/>
      <c r="I15" s="134"/>
      <c r="J15" s="304"/>
      <c r="K15" s="191"/>
      <c r="L15" s="191"/>
      <c r="M15" s="191"/>
      <c r="N15" s="230"/>
      <c r="O15" s="231"/>
      <c r="P15" s="191"/>
    </row>
    <row r="16" spans="1:16" s="115" customFormat="1" ht="39.75" customHeight="1">
      <c r="A16" s="235">
        <v>4</v>
      </c>
      <c r="B16" s="236"/>
      <c r="C16" s="224" t="s">
        <v>630</v>
      </c>
      <c r="D16" s="134" t="s">
        <v>197</v>
      </c>
      <c r="E16" s="134">
        <v>4</v>
      </c>
      <c r="F16" s="169"/>
      <c r="G16" s="188"/>
      <c r="H16" s="189"/>
      <c r="I16" s="134"/>
      <c r="J16" s="304"/>
      <c r="K16" s="191"/>
      <c r="L16" s="191"/>
      <c r="M16" s="191"/>
      <c r="N16" s="230"/>
      <c r="O16" s="231"/>
      <c r="P16" s="191"/>
    </row>
    <row r="17" spans="1:16" s="115" customFormat="1" ht="39.75" customHeight="1">
      <c r="A17" s="235">
        <v>5</v>
      </c>
      <c r="B17" s="236"/>
      <c r="C17" s="252" t="s">
        <v>631</v>
      </c>
      <c r="D17" s="134" t="s">
        <v>197</v>
      </c>
      <c r="E17" s="134">
        <v>9</v>
      </c>
      <c r="F17" s="169"/>
      <c r="G17" s="188"/>
      <c r="H17" s="189"/>
      <c r="I17" s="190"/>
      <c r="J17" s="304"/>
      <c r="K17" s="191"/>
      <c r="L17" s="191"/>
      <c r="M17" s="191"/>
      <c r="N17" s="230"/>
      <c r="O17" s="231"/>
      <c r="P17" s="191"/>
    </row>
    <row r="18" spans="1:16" s="115" customFormat="1" ht="13.8">
      <c r="A18" s="235">
        <v>6</v>
      </c>
      <c r="B18" s="236"/>
      <c r="C18" s="251" t="s">
        <v>632</v>
      </c>
      <c r="D18" s="134" t="s">
        <v>81</v>
      </c>
      <c r="E18" s="134">
        <v>34</v>
      </c>
      <c r="F18" s="169"/>
      <c r="G18" s="188"/>
      <c r="H18" s="189"/>
      <c r="I18" s="190"/>
      <c r="J18" s="304"/>
      <c r="K18" s="191"/>
      <c r="L18" s="191"/>
      <c r="M18" s="191"/>
      <c r="N18" s="230"/>
      <c r="O18" s="231"/>
      <c r="P18" s="191"/>
    </row>
    <row r="19" spans="1:16" s="115" customFormat="1" ht="26.4">
      <c r="A19" s="235">
        <v>7</v>
      </c>
      <c r="B19" s="236"/>
      <c r="C19" s="234" t="s">
        <v>633</v>
      </c>
      <c r="D19" s="235" t="s">
        <v>396</v>
      </c>
      <c r="E19" s="235">
        <v>170</v>
      </c>
      <c r="F19" s="169"/>
      <c r="G19" s="188"/>
      <c r="H19" s="189"/>
      <c r="I19" s="190"/>
      <c r="J19" s="304"/>
      <c r="K19" s="191"/>
      <c r="L19" s="191"/>
      <c r="M19" s="191"/>
      <c r="N19" s="230"/>
      <c r="O19" s="231"/>
      <c r="P19" s="191"/>
    </row>
    <row r="20" spans="1:16" s="115" customFormat="1" ht="26.4">
      <c r="A20" s="235">
        <v>8</v>
      </c>
      <c r="B20" s="236"/>
      <c r="C20" s="234" t="s">
        <v>634</v>
      </c>
      <c r="D20" s="235" t="s">
        <v>81</v>
      </c>
      <c r="E20" s="235">
        <v>34</v>
      </c>
      <c r="F20" s="169"/>
      <c r="G20" s="188"/>
      <c r="H20" s="189"/>
      <c r="I20" s="190"/>
      <c r="J20" s="304"/>
      <c r="K20" s="191"/>
      <c r="L20" s="191"/>
      <c r="M20" s="191"/>
      <c r="N20" s="230"/>
      <c r="O20" s="231"/>
      <c r="P20" s="191"/>
    </row>
    <row r="21" spans="1:16" s="115" customFormat="1" ht="13.8">
      <c r="A21" s="235">
        <v>9</v>
      </c>
      <c r="B21" s="236"/>
      <c r="C21" s="234" t="s">
        <v>635</v>
      </c>
      <c r="D21" s="235" t="s">
        <v>197</v>
      </c>
      <c r="E21" s="235">
        <v>3</v>
      </c>
      <c r="F21" s="169"/>
      <c r="G21" s="188"/>
      <c r="H21" s="189"/>
      <c r="I21" s="190"/>
      <c r="J21" s="304"/>
      <c r="K21" s="191"/>
      <c r="L21" s="191"/>
      <c r="M21" s="191"/>
      <c r="N21" s="230"/>
      <c r="O21" s="231"/>
      <c r="P21" s="191"/>
    </row>
    <row r="22" spans="1:16" s="115" customFormat="1" ht="13.8">
      <c r="A22" s="235">
        <v>10</v>
      </c>
      <c r="B22" s="236"/>
      <c r="C22" s="251" t="s">
        <v>636</v>
      </c>
      <c r="D22" s="134" t="s">
        <v>396</v>
      </c>
      <c r="E22" s="134">
        <v>34</v>
      </c>
      <c r="F22" s="169"/>
      <c r="G22" s="188"/>
      <c r="H22" s="189"/>
      <c r="I22" s="190"/>
      <c r="J22" s="304"/>
      <c r="K22" s="191"/>
      <c r="L22" s="191"/>
      <c r="M22" s="191"/>
      <c r="N22" s="230"/>
      <c r="O22" s="231"/>
      <c r="P22" s="191"/>
    </row>
    <row r="23" spans="1:16" s="115" customFormat="1" ht="13.8">
      <c r="A23" s="235">
        <v>11</v>
      </c>
      <c r="B23" s="236"/>
      <c r="C23" s="234" t="s">
        <v>637</v>
      </c>
      <c r="D23" s="235" t="s">
        <v>396</v>
      </c>
      <c r="E23" s="235">
        <v>136</v>
      </c>
      <c r="F23" s="169"/>
      <c r="G23" s="188"/>
      <c r="H23" s="189"/>
      <c r="I23" s="190"/>
      <c r="J23" s="304"/>
      <c r="K23" s="191"/>
      <c r="L23" s="191"/>
      <c r="M23" s="191"/>
      <c r="N23" s="230"/>
      <c r="O23" s="231"/>
      <c r="P23" s="191"/>
    </row>
    <row r="24" spans="1:16" s="115" customFormat="1" ht="13.8">
      <c r="A24" s="235">
        <v>12</v>
      </c>
      <c r="B24" s="236"/>
      <c r="C24" s="234" t="s">
        <v>638</v>
      </c>
      <c r="D24" s="235" t="s">
        <v>639</v>
      </c>
      <c r="E24" s="235">
        <v>1</v>
      </c>
      <c r="F24" s="169"/>
      <c r="G24" s="188"/>
      <c r="H24" s="189"/>
      <c r="I24" s="190"/>
      <c r="J24" s="304"/>
      <c r="K24" s="191"/>
      <c r="L24" s="191"/>
      <c r="M24" s="191"/>
      <c r="N24" s="230"/>
      <c r="O24" s="231"/>
      <c r="P24" s="191"/>
    </row>
    <row r="25" spans="1:16" s="115" customFormat="1" ht="13.8">
      <c r="A25" s="235">
        <v>13</v>
      </c>
      <c r="B25" s="236"/>
      <c r="C25" s="234" t="s">
        <v>640</v>
      </c>
      <c r="D25" s="235" t="s">
        <v>396</v>
      </c>
      <c r="E25" s="235">
        <v>215</v>
      </c>
      <c r="F25" s="169"/>
      <c r="G25" s="188"/>
      <c r="H25" s="189"/>
      <c r="I25" s="190"/>
      <c r="J25" s="304"/>
      <c r="K25" s="191"/>
      <c r="L25" s="191"/>
      <c r="M25" s="191"/>
      <c r="N25" s="230"/>
      <c r="O25" s="231"/>
      <c r="P25" s="191"/>
    </row>
    <row r="26" spans="1:16" s="115" customFormat="1" ht="13.8">
      <c r="A26" s="235">
        <v>14</v>
      </c>
      <c r="B26" s="236"/>
      <c r="C26" s="234" t="s">
        <v>641</v>
      </c>
      <c r="D26" s="235" t="s">
        <v>76</v>
      </c>
      <c r="E26" s="235">
        <v>4</v>
      </c>
      <c r="F26" s="169"/>
      <c r="G26" s="188"/>
      <c r="H26" s="189"/>
      <c r="I26" s="190"/>
      <c r="J26" s="304"/>
      <c r="K26" s="191"/>
      <c r="L26" s="191"/>
      <c r="M26" s="191"/>
      <c r="N26" s="230"/>
      <c r="O26" s="231"/>
      <c r="P26" s="191"/>
    </row>
    <row r="27" spans="1:16" s="115" customFormat="1" ht="13.8">
      <c r="A27" s="235">
        <v>15</v>
      </c>
      <c r="B27" s="236"/>
      <c r="C27" s="234" t="s">
        <v>642</v>
      </c>
      <c r="D27" s="235" t="s">
        <v>639</v>
      </c>
      <c r="E27" s="235">
        <v>1</v>
      </c>
      <c r="F27" s="169"/>
      <c r="G27" s="188"/>
      <c r="H27" s="189"/>
      <c r="I27" s="190"/>
      <c r="J27" s="304"/>
      <c r="K27" s="191"/>
      <c r="L27" s="191"/>
      <c r="M27" s="191"/>
      <c r="N27" s="230"/>
      <c r="O27" s="231"/>
      <c r="P27" s="191"/>
    </row>
    <row r="28" spans="1:16" s="115" customFormat="1" ht="13.8">
      <c r="A28" s="138"/>
      <c r="B28" s="236"/>
      <c r="C28" s="139"/>
      <c r="D28" s="138"/>
      <c r="E28" s="138"/>
      <c r="F28" s="169"/>
      <c r="G28" s="188"/>
      <c r="H28" s="189">
        <f t="shared" ref="H28" si="0">F28*G28</f>
        <v>0</v>
      </c>
      <c r="I28" s="190"/>
      <c r="J28" s="304"/>
      <c r="K28" s="191">
        <f t="shared" ref="K28" si="1">H28+I28+J28</f>
        <v>0</v>
      </c>
      <c r="L28" s="191">
        <f t="shared" ref="L28" si="2">E28*F28</f>
        <v>0</v>
      </c>
      <c r="M28" s="191">
        <f t="shared" ref="M28" si="3">E28*H28</f>
        <v>0</v>
      </c>
      <c r="N28" s="230">
        <f t="shared" ref="N28" si="4">E28*I28</f>
        <v>0</v>
      </c>
      <c r="O28" s="231">
        <f t="shared" ref="O28" si="5">E28*J28</f>
        <v>0</v>
      </c>
      <c r="P28" s="191">
        <f t="shared" ref="P28" si="6">M28+N28+O28</f>
        <v>0</v>
      </c>
    </row>
    <row r="29" spans="1:16" s="116" customFormat="1" ht="13.8">
      <c r="A29" s="220" t="s">
        <v>10</v>
      </c>
      <c r="B29" s="140" t="s">
        <v>10</v>
      </c>
      <c r="C29" s="305" t="s">
        <v>190</v>
      </c>
      <c r="D29" s="222"/>
      <c r="E29" s="222"/>
      <c r="F29" s="222"/>
      <c r="G29" s="222"/>
      <c r="H29" s="222"/>
      <c r="I29" s="222"/>
      <c r="J29" s="86"/>
      <c r="K29" s="85"/>
      <c r="L29" s="168">
        <f>SUM(L13:L28)</f>
        <v>0</v>
      </c>
      <c r="M29" s="168">
        <f>SUM(M13:M28)</f>
        <v>0</v>
      </c>
      <c r="N29" s="168">
        <f>SUM(N13:N28)</f>
        <v>0</v>
      </c>
      <c r="O29" s="168">
        <f>SUM(O13:O28)</f>
        <v>0</v>
      </c>
      <c r="P29" s="168">
        <f>SUM(P13:P28)</f>
        <v>0</v>
      </c>
    </row>
    <row r="30" spans="1:16" s="116" customFormat="1" ht="13.8">
      <c r="A30" s="87" t="s">
        <v>10</v>
      </c>
      <c r="B30" s="88"/>
      <c r="C30" s="88"/>
      <c r="D30" s="88"/>
      <c r="E30" s="89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1:16" ht="12.75" customHeight="1">
      <c r="A31" s="90"/>
      <c r="B31" s="91" t="s">
        <v>13</v>
      </c>
      <c r="C31" s="27"/>
      <c r="D31" s="92"/>
      <c r="E31" s="93"/>
      <c r="F31" s="27"/>
      <c r="G31" s="27"/>
      <c r="H31" s="27"/>
      <c r="I31" s="58"/>
      <c r="J31" s="59"/>
      <c r="K31" s="94"/>
      <c r="L31" s="58"/>
      <c r="M31" s="55"/>
      <c r="N31" s="95"/>
      <c r="O31" s="34"/>
      <c r="P31" s="88"/>
    </row>
    <row r="32" spans="1:16" ht="15.75" customHeight="1">
      <c r="A32" s="87"/>
      <c r="B32" s="91"/>
      <c r="C32" s="29"/>
      <c r="D32" s="96"/>
      <c r="E32" s="97" t="s">
        <v>14</v>
      </c>
      <c r="F32" s="29"/>
      <c r="G32" s="29"/>
      <c r="H32" s="29"/>
      <c r="I32" s="31"/>
      <c r="J32" s="31"/>
      <c r="K32" s="31"/>
      <c r="L32" s="31"/>
      <c r="M32" s="34"/>
      <c r="N32" s="88"/>
      <c r="O32" s="88"/>
      <c r="P32" s="88"/>
    </row>
    <row r="33" spans="1:16" ht="12.75" customHeight="1">
      <c r="A33" s="87"/>
      <c r="B33" s="91" t="s">
        <v>15</v>
      </c>
      <c r="C33" s="27"/>
      <c r="D33" s="92"/>
      <c r="E33" s="93"/>
      <c r="F33" s="27"/>
      <c r="G33" s="27"/>
      <c r="H33" s="27"/>
      <c r="I33" s="31"/>
      <c r="J33" s="31"/>
      <c r="K33" s="31"/>
      <c r="L33" s="31"/>
      <c r="M33" s="34"/>
      <c r="N33" s="88"/>
      <c r="O33" s="88"/>
      <c r="P33" s="88"/>
    </row>
    <row r="34" spans="1:16" ht="12.75" customHeight="1">
      <c r="A34" s="87"/>
      <c r="B34" s="91"/>
      <c r="C34" s="29"/>
      <c r="D34" s="96"/>
      <c r="E34" s="97" t="s">
        <v>14</v>
      </c>
      <c r="F34" s="29"/>
      <c r="G34" s="29"/>
      <c r="H34" s="29"/>
      <c r="I34" s="31"/>
      <c r="J34" s="31"/>
      <c r="K34" s="31"/>
      <c r="L34" s="31"/>
      <c r="M34" s="34"/>
      <c r="N34" s="88"/>
      <c r="O34" s="88"/>
      <c r="P34" s="88"/>
    </row>
    <row r="35" spans="1:16" ht="12.75" customHeight="1">
      <c r="A35" s="87"/>
      <c r="B35" s="91" t="s">
        <v>16</v>
      </c>
      <c r="C35" s="27"/>
      <c r="D35" s="91"/>
      <c r="E35" s="62"/>
      <c r="F35" s="31"/>
      <c r="G35" s="31"/>
      <c r="H35" s="31"/>
      <c r="I35" s="31"/>
      <c r="J35" s="31"/>
      <c r="K35" s="31"/>
      <c r="L35" s="31"/>
      <c r="M35" s="34"/>
      <c r="N35" s="88"/>
      <c r="O35" s="88"/>
      <c r="P35" s="88"/>
    </row>
    <row r="36" spans="1:16" ht="12.75" customHeight="1">
      <c r="A36" s="87"/>
      <c r="B36" s="34"/>
      <c r="C36" s="34"/>
      <c r="D36" s="34"/>
      <c r="E36" s="62"/>
      <c r="F36" s="34"/>
      <c r="G36" s="34"/>
      <c r="H36" s="34"/>
      <c r="I36" s="34"/>
      <c r="J36" s="34"/>
      <c r="K36" s="34"/>
      <c r="L36" s="34"/>
      <c r="M36" s="34"/>
      <c r="N36" s="88"/>
      <c r="O36" s="88"/>
      <c r="P36" s="88"/>
    </row>
    <row r="37" spans="1:16" ht="12.75" customHeight="1">
      <c r="A37" s="87"/>
      <c r="B37" s="34"/>
      <c r="C37" s="34"/>
      <c r="D37" s="34"/>
      <c r="E37" s="62"/>
      <c r="F37" s="34"/>
      <c r="G37" s="34"/>
      <c r="H37" s="34"/>
      <c r="I37" s="34"/>
      <c r="J37" s="34"/>
      <c r="K37" s="34"/>
      <c r="L37" s="34"/>
      <c r="M37" s="34"/>
      <c r="N37" s="88"/>
      <c r="O37" s="88"/>
      <c r="P37" s="88"/>
    </row>
    <row r="38" spans="1:16" ht="12.75" customHeight="1">
      <c r="A38" s="87"/>
      <c r="B38" s="34"/>
      <c r="C38" s="34"/>
      <c r="D38" s="34"/>
      <c r="E38" s="62"/>
      <c r="F38" s="34"/>
      <c r="G38" s="34"/>
      <c r="H38" s="34"/>
      <c r="I38" s="34"/>
      <c r="J38" s="34"/>
      <c r="K38" s="34"/>
      <c r="L38" s="34"/>
      <c r="M38" s="34"/>
      <c r="N38" s="88"/>
      <c r="O38" s="88"/>
      <c r="P38" s="88"/>
    </row>
  </sheetData>
  <sheetProtection selectLockedCells="1" selectUnlockedCells="1"/>
  <autoFilter ref="A12:P32"/>
  <mergeCells count="6">
    <mergeCell ref="A1:P1"/>
    <mergeCell ref="N8:O8"/>
    <mergeCell ref="D10:D11"/>
    <mergeCell ref="E10:E11"/>
    <mergeCell ref="F10:K10"/>
    <mergeCell ref="L10:P10"/>
  </mergeCells>
  <pageMargins left="0.31527777777777777" right="0.31527777777777777" top="0.55138888888888893" bottom="0.35416666666666669" header="0.51180555555555551" footer="0.51180555555555551"/>
  <pageSetup paperSize="9" scale="72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42"/>
  <sheetViews>
    <sheetView showZeros="0" zoomScale="90" zoomScaleNormal="90" workbookViewId="0">
      <selection activeCell="A6" sqref="A6"/>
    </sheetView>
  </sheetViews>
  <sheetFormatPr defaultColWidth="8.44140625" defaultRowHeight="12.75" customHeight="1"/>
  <cols>
    <col min="1" max="1" width="4.5546875" style="1" customWidth="1"/>
    <col min="2" max="2" width="8" style="1" customWidth="1"/>
    <col min="3" max="3" width="44.33203125" style="1" customWidth="1"/>
    <col min="4" max="4" width="12.33203125" style="1" customWidth="1"/>
    <col min="5" max="5" width="10.109375" style="1" customWidth="1"/>
    <col min="6" max="6" width="12.6640625" style="1" customWidth="1"/>
    <col min="7" max="7" width="10.109375" style="1" customWidth="1"/>
    <col min="8" max="8" width="10.33203125" style="1" customWidth="1"/>
    <col min="9" max="16384" width="8.44140625" style="1"/>
  </cols>
  <sheetData>
    <row r="1" spans="1:17" ht="18.75" customHeight="1">
      <c r="A1" s="429" t="s">
        <v>17</v>
      </c>
      <c r="B1" s="429"/>
      <c r="C1" s="429"/>
      <c r="D1" s="429"/>
      <c r="E1" s="429"/>
      <c r="F1" s="429"/>
      <c r="G1" s="429"/>
      <c r="H1" s="429"/>
    </row>
    <row r="2" spans="1:17" ht="18.75" customHeight="1">
      <c r="A2" s="35"/>
      <c r="B2" s="36"/>
      <c r="C2" s="37"/>
      <c r="D2" s="38"/>
      <c r="E2" s="39"/>
      <c r="F2" s="39"/>
      <c r="G2" s="40"/>
      <c r="H2" s="40"/>
    </row>
    <row r="3" spans="1:17" ht="12.75" customHeight="1">
      <c r="A3" s="2"/>
      <c r="B3" s="2"/>
      <c r="C3" s="431" t="s">
        <v>18</v>
      </c>
      <c r="D3" s="431"/>
      <c r="E3" s="431"/>
      <c r="F3" s="431"/>
    </row>
    <row r="4" spans="1:17" ht="15.75" customHeight="1">
      <c r="A4" s="120" t="s">
        <v>19</v>
      </c>
      <c r="B4" s="119"/>
      <c r="C4" s="119"/>
      <c r="D4" s="119"/>
      <c r="E4" s="119"/>
      <c r="F4" s="119"/>
      <c r="G4" s="119"/>
      <c r="H4" s="119"/>
    </row>
    <row r="5" spans="1:17" ht="15.75" customHeight="1">
      <c r="A5" s="3" t="s">
        <v>2</v>
      </c>
      <c r="B5" s="4"/>
      <c r="C5" s="4"/>
      <c r="D5" s="41"/>
      <c r="E5" s="41"/>
      <c r="F5" s="41"/>
      <c r="G5" s="41"/>
      <c r="H5" s="41"/>
    </row>
    <row r="6" spans="1:17" ht="16.5" customHeight="1">
      <c r="A6" s="4"/>
      <c r="B6" s="4"/>
      <c r="C6" s="4"/>
      <c r="D6" s="41"/>
      <c r="E6" s="41"/>
      <c r="F6" s="41"/>
      <c r="G6" s="41"/>
      <c r="H6" s="41"/>
    </row>
    <row r="7" spans="1:17" ht="15.75" customHeight="1">
      <c r="A7" s="5"/>
      <c r="B7" s="5"/>
    </row>
    <row r="8" spans="1:17" ht="12.75" customHeight="1">
      <c r="B8" s="42"/>
      <c r="C8" s="42" t="s">
        <v>21</v>
      </c>
      <c r="D8" s="43">
        <f>D28</f>
        <v>0</v>
      </c>
    </row>
    <row r="9" spans="1:17" ht="12.75" customHeight="1">
      <c r="B9" s="42"/>
      <c r="C9" s="42" t="s">
        <v>22</v>
      </c>
      <c r="D9" s="43">
        <f>H24</f>
        <v>0</v>
      </c>
    </row>
    <row r="10" spans="1:17" ht="12.75" customHeight="1">
      <c r="B10" s="44"/>
      <c r="F10" s="26"/>
      <c r="G10" s="6" t="s">
        <v>645</v>
      </c>
    </row>
    <row r="11" spans="1:17" ht="12.75" customHeight="1">
      <c r="A11" s="44"/>
      <c r="B11" s="44"/>
    </row>
    <row r="12" spans="1:17" ht="12.75" customHeight="1">
      <c r="A12" s="432" t="s">
        <v>23</v>
      </c>
      <c r="B12" s="432" t="s">
        <v>24</v>
      </c>
      <c r="C12" s="433" t="s">
        <v>25</v>
      </c>
      <c r="D12" s="433" t="s">
        <v>26</v>
      </c>
      <c r="E12" s="434" t="s">
        <v>27</v>
      </c>
      <c r="F12" s="434"/>
      <c r="G12" s="434"/>
      <c r="H12" s="433" t="s">
        <v>28</v>
      </c>
    </row>
    <row r="13" spans="1:17" s="9" customFormat="1" ht="24" customHeight="1">
      <c r="A13" s="432"/>
      <c r="B13" s="432"/>
      <c r="C13" s="433"/>
      <c r="D13" s="433"/>
      <c r="E13" s="330" t="s">
        <v>29</v>
      </c>
      <c r="F13" s="330" t="s">
        <v>30</v>
      </c>
      <c r="G13" s="330" t="s">
        <v>31</v>
      </c>
      <c r="H13" s="433"/>
      <c r="J13" s="45"/>
      <c r="K13" s="45"/>
      <c r="L13" s="45"/>
      <c r="M13" s="45"/>
      <c r="N13" s="45"/>
      <c r="O13" s="45"/>
      <c r="P13" s="45"/>
      <c r="Q13" s="45"/>
    </row>
    <row r="14" spans="1:17" s="9" customFormat="1" ht="13.8">
      <c r="A14" s="329">
        <v>1</v>
      </c>
      <c r="B14" s="237" t="s">
        <v>32</v>
      </c>
      <c r="C14" s="184" t="s">
        <v>33</v>
      </c>
      <c r="D14" s="333">
        <f>SUM(E14:G14)</f>
        <v>0</v>
      </c>
      <c r="E14" s="334">
        <f>'1-1'!M143</f>
        <v>0</v>
      </c>
      <c r="F14" s="334">
        <f>'1-1'!N143</f>
        <v>0</v>
      </c>
      <c r="G14" s="334">
        <f>'1-1'!O143</f>
        <v>0</v>
      </c>
      <c r="H14" s="334">
        <f>'1-1'!L143</f>
        <v>0</v>
      </c>
      <c r="J14" s="45"/>
      <c r="K14" s="45"/>
      <c r="L14" s="45"/>
      <c r="M14" s="45"/>
      <c r="N14" s="45"/>
      <c r="O14" s="45"/>
      <c r="P14" s="45"/>
      <c r="Q14" s="45"/>
    </row>
    <row r="15" spans="1:17" s="9" customFormat="1" ht="13.8">
      <c r="A15" s="329">
        <v>2</v>
      </c>
      <c r="B15" s="237" t="s">
        <v>34</v>
      </c>
      <c r="C15" s="184" t="s">
        <v>35</v>
      </c>
      <c r="D15" s="333">
        <f t="shared" ref="D15:D23" si="0">SUM(E15:G15)</f>
        <v>0</v>
      </c>
      <c r="E15" s="334">
        <f>'1-2'!M77</f>
        <v>0</v>
      </c>
      <c r="F15" s="334">
        <f>'1-2'!N77</f>
        <v>0</v>
      </c>
      <c r="G15" s="334">
        <f>'1-2'!O77</f>
        <v>0</v>
      </c>
      <c r="H15" s="334">
        <f>'1-2'!L77</f>
        <v>0</v>
      </c>
      <c r="J15" s="45"/>
      <c r="K15" s="45"/>
      <c r="L15" s="45"/>
      <c r="M15" s="45"/>
      <c r="N15" s="45"/>
      <c r="O15" s="45"/>
      <c r="P15" s="45"/>
      <c r="Q15" s="45"/>
    </row>
    <row r="16" spans="1:17" s="9" customFormat="1" ht="13.8">
      <c r="A16" s="329">
        <v>3</v>
      </c>
      <c r="B16" s="237" t="s">
        <v>36</v>
      </c>
      <c r="C16" s="184" t="s">
        <v>37</v>
      </c>
      <c r="D16" s="333">
        <f t="shared" si="0"/>
        <v>0</v>
      </c>
      <c r="E16" s="334">
        <f>'1-3'!M44</f>
        <v>0</v>
      </c>
      <c r="F16" s="334">
        <f>'1-3'!N44</f>
        <v>0</v>
      </c>
      <c r="G16" s="334">
        <f>'1-3'!O44</f>
        <v>0</v>
      </c>
      <c r="H16" s="334">
        <f>'1-3'!L44</f>
        <v>0</v>
      </c>
      <c r="J16" s="45"/>
      <c r="K16" s="45"/>
      <c r="L16" s="45"/>
      <c r="M16" s="45"/>
      <c r="N16" s="45"/>
      <c r="O16" s="45"/>
      <c r="P16" s="45"/>
      <c r="Q16" s="45"/>
    </row>
    <row r="17" spans="1:17" s="9" customFormat="1" ht="13.8">
      <c r="A17" s="329">
        <v>4</v>
      </c>
      <c r="B17" s="237" t="s">
        <v>38</v>
      </c>
      <c r="C17" s="184" t="s">
        <v>39</v>
      </c>
      <c r="D17" s="333">
        <f t="shared" si="0"/>
        <v>0</v>
      </c>
      <c r="E17" s="334">
        <f>'1-4'!N105</f>
        <v>0</v>
      </c>
      <c r="F17" s="334">
        <f>'1-4'!O105</f>
        <v>0</v>
      </c>
      <c r="G17" s="334">
        <f>'1-4'!P105</f>
        <v>0</v>
      </c>
      <c r="H17" s="334">
        <f>'1-4'!M105</f>
        <v>0</v>
      </c>
      <c r="J17" s="45"/>
      <c r="K17" s="45"/>
      <c r="L17" s="45"/>
      <c r="M17" s="45"/>
      <c r="N17" s="45"/>
      <c r="O17" s="45"/>
      <c r="P17" s="45"/>
      <c r="Q17" s="45"/>
    </row>
    <row r="18" spans="1:17" s="9" customFormat="1" ht="13.8">
      <c r="A18" s="329">
        <v>5</v>
      </c>
      <c r="B18" s="237" t="s">
        <v>40</v>
      </c>
      <c r="C18" s="184" t="s">
        <v>41</v>
      </c>
      <c r="D18" s="333">
        <f t="shared" si="0"/>
        <v>0</v>
      </c>
      <c r="E18" s="334">
        <f>'1-5'!M55</f>
        <v>0</v>
      </c>
      <c r="F18" s="334">
        <f>'1-5'!N55</f>
        <v>0</v>
      </c>
      <c r="G18" s="334">
        <f>'1-5'!O55</f>
        <v>0</v>
      </c>
      <c r="H18" s="334">
        <f>'1-5'!L55</f>
        <v>0</v>
      </c>
      <c r="J18" s="45"/>
      <c r="K18" s="45"/>
      <c r="L18" s="45"/>
      <c r="M18" s="45"/>
      <c r="N18" s="45"/>
      <c r="O18" s="45"/>
      <c r="P18" s="45"/>
      <c r="Q18" s="45"/>
    </row>
    <row r="19" spans="1:17" s="9" customFormat="1" ht="13.8">
      <c r="A19" s="329">
        <v>6</v>
      </c>
      <c r="B19" s="237" t="s">
        <v>42</v>
      </c>
      <c r="C19" s="184" t="s">
        <v>43</v>
      </c>
      <c r="D19" s="333">
        <f t="shared" si="0"/>
        <v>0</v>
      </c>
      <c r="E19" s="334">
        <f>'1-6'!M112</f>
        <v>0</v>
      </c>
      <c r="F19" s="334">
        <f>'1-6'!N112</f>
        <v>0</v>
      </c>
      <c r="G19" s="334">
        <f>'1-6'!O112</f>
        <v>0</v>
      </c>
      <c r="H19" s="334">
        <f>'1-6'!L112</f>
        <v>0</v>
      </c>
      <c r="J19" s="45"/>
      <c r="K19" s="45"/>
      <c r="L19" s="45"/>
      <c r="M19" s="45"/>
      <c r="N19" s="45"/>
      <c r="O19" s="45"/>
      <c r="P19" s="45"/>
      <c r="Q19" s="45"/>
    </row>
    <row r="20" spans="1:17" s="9" customFormat="1" ht="27.6">
      <c r="A20" s="329">
        <v>7</v>
      </c>
      <c r="B20" s="237" t="s">
        <v>44</v>
      </c>
      <c r="C20" s="277" t="s">
        <v>45</v>
      </c>
      <c r="D20" s="333">
        <f t="shared" si="0"/>
        <v>0</v>
      </c>
      <c r="E20" s="334">
        <f>'1-7'!M34</f>
        <v>0</v>
      </c>
      <c r="F20" s="334">
        <f>'1-7'!N34</f>
        <v>0</v>
      </c>
      <c r="G20" s="334">
        <f>'1-7'!O34</f>
        <v>0</v>
      </c>
      <c r="H20" s="334">
        <f>'1-7'!L34</f>
        <v>0</v>
      </c>
      <c r="J20" s="45"/>
      <c r="K20" s="45"/>
      <c r="L20" s="45"/>
      <c r="M20" s="45"/>
      <c r="N20" s="45"/>
      <c r="O20" s="45"/>
      <c r="P20" s="45"/>
      <c r="Q20" s="45"/>
    </row>
    <row r="21" spans="1:17" s="9" customFormat="1" ht="13.8">
      <c r="A21" s="329">
        <v>8</v>
      </c>
      <c r="B21" s="237" t="s">
        <v>46</v>
      </c>
      <c r="C21" s="184" t="s">
        <v>47</v>
      </c>
      <c r="D21" s="333">
        <f t="shared" si="0"/>
        <v>0</v>
      </c>
      <c r="E21" s="334">
        <f>'1-8'!M31</f>
        <v>0</v>
      </c>
      <c r="F21" s="334">
        <f>'1-8'!N31</f>
        <v>0</v>
      </c>
      <c r="G21" s="334">
        <f>'1-8'!O31</f>
        <v>0</v>
      </c>
      <c r="H21" s="334">
        <f>'1-8'!L31</f>
        <v>0</v>
      </c>
      <c r="J21" s="45"/>
      <c r="K21" s="45"/>
      <c r="L21" s="45"/>
      <c r="M21" s="45"/>
      <c r="N21" s="45"/>
      <c r="O21" s="45"/>
      <c r="P21" s="45"/>
      <c r="Q21" s="45"/>
    </row>
    <row r="22" spans="1:17" s="9" customFormat="1" ht="13.8">
      <c r="A22" s="329">
        <v>9</v>
      </c>
      <c r="B22" s="237" t="s">
        <v>48</v>
      </c>
      <c r="C22" s="184" t="s">
        <v>49</v>
      </c>
      <c r="D22" s="333">
        <f t="shared" si="0"/>
        <v>0</v>
      </c>
      <c r="E22" s="334">
        <f>'1-9'!M40</f>
        <v>0</v>
      </c>
      <c r="F22" s="334">
        <f>'1-9'!N40</f>
        <v>0</v>
      </c>
      <c r="G22" s="334">
        <f>'1-9'!O40</f>
        <v>0</v>
      </c>
      <c r="H22" s="334">
        <f>'1-9'!L40</f>
        <v>0</v>
      </c>
      <c r="J22" s="45"/>
      <c r="K22" s="45"/>
      <c r="L22" s="45"/>
      <c r="M22" s="45"/>
      <c r="N22" s="45"/>
      <c r="O22" s="45"/>
      <c r="P22" s="45"/>
      <c r="Q22" s="45"/>
    </row>
    <row r="23" spans="1:17" s="9" customFormat="1" ht="13.8">
      <c r="A23" s="329">
        <v>10</v>
      </c>
      <c r="B23" s="237" t="s">
        <v>50</v>
      </c>
      <c r="C23" s="184" t="s">
        <v>51</v>
      </c>
      <c r="D23" s="333">
        <f t="shared" si="0"/>
        <v>0</v>
      </c>
      <c r="E23" s="334">
        <f>'1-10'!M29</f>
        <v>0</v>
      </c>
      <c r="F23" s="334">
        <f>'1-10'!N29</f>
        <v>0</v>
      </c>
      <c r="G23" s="334">
        <f>'1-10'!O29</f>
        <v>0</v>
      </c>
      <c r="H23" s="334">
        <f>'1-10'!L29</f>
        <v>0</v>
      </c>
      <c r="J23" s="45"/>
      <c r="K23" s="45"/>
      <c r="L23" s="45"/>
      <c r="M23" s="45"/>
      <c r="N23" s="45"/>
      <c r="O23" s="45"/>
      <c r="P23" s="45"/>
      <c r="Q23" s="45"/>
    </row>
    <row r="24" spans="1:17" ht="18" customHeight="1">
      <c r="A24" s="46" t="s">
        <v>10</v>
      </c>
      <c r="B24" s="47"/>
      <c r="C24" s="48" t="s">
        <v>11</v>
      </c>
      <c r="D24" s="335">
        <f>SUM(D14:D23)</f>
        <v>0</v>
      </c>
      <c r="E24" s="335">
        <f t="shared" ref="E24:H24" si="1">SUM(E14:E23)</f>
        <v>0</v>
      </c>
      <c r="F24" s="335">
        <f t="shared" si="1"/>
        <v>0</v>
      </c>
      <c r="G24" s="335">
        <f t="shared" si="1"/>
        <v>0</v>
      </c>
      <c r="H24" s="335">
        <f t="shared" si="1"/>
        <v>0</v>
      </c>
      <c r="I24" s="34"/>
      <c r="J24" s="40"/>
      <c r="K24" s="40"/>
      <c r="L24" s="40"/>
      <c r="M24" s="40"/>
      <c r="N24" s="40"/>
      <c r="O24" s="40"/>
      <c r="P24" s="40"/>
      <c r="Q24" s="40"/>
    </row>
    <row r="25" spans="1:17" ht="18" customHeight="1">
      <c r="A25" s="49"/>
      <c r="B25" s="50"/>
      <c r="C25" s="51" t="s">
        <v>661</v>
      </c>
      <c r="D25" s="336"/>
      <c r="E25" s="337"/>
      <c r="F25" s="337"/>
      <c r="G25" s="337"/>
      <c r="H25" s="337"/>
      <c r="I25" s="34"/>
      <c r="J25" s="40"/>
      <c r="K25" s="40"/>
      <c r="L25" s="40"/>
      <c r="M25" s="40"/>
      <c r="N25" s="40"/>
      <c r="O25" s="40"/>
      <c r="P25" s="40"/>
      <c r="Q25" s="40"/>
    </row>
    <row r="26" spans="1:17" ht="18" customHeight="1">
      <c r="A26" s="46"/>
      <c r="B26" s="46"/>
      <c r="C26" s="52" t="s">
        <v>52</v>
      </c>
      <c r="D26" s="338"/>
      <c r="E26" s="337"/>
      <c r="F26" s="337"/>
      <c r="G26" s="337"/>
      <c r="H26" s="337"/>
      <c r="I26" s="34"/>
      <c r="J26" s="40"/>
      <c r="K26" s="40"/>
      <c r="L26" s="40"/>
      <c r="M26" s="40"/>
      <c r="N26" s="40"/>
      <c r="O26" s="40"/>
      <c r="P26" s="40"/>
      <c r="Q26" s="40"/>
    </row>
    <row r="27" spans="1:17" ht="18" customHeight="1">
      <c r="A27" s="46"/>
      <c r="B27" s="46"/>
      <c r="C27" s="48" t="s">
        <v>662</v>
      </c>
      <c r="D27" s="338"/>
      <c r="E27" s="337"/>
      <c r="F27" s="337"/>
      <c r="G27" s="337"/>
      <c r="H27" s="337"/>
      <c r="I27" s="34"/>
      <c r="J27" s="40"/>
      <c r="K27" s="40"/>
      <c r="L27" s="40"/>
      <c r="M27" s="40"/>
      <c r="N27" s="40"/>
      <c r="O27" s="40"/>
      <c r="P27" s="40"/>
      <c r="Q27" s="40"/>
    </row>
    <row r="28" spans="1:17" ht="18" customHeight="1">
      <c r="A28" s="46"/>
      <c r="B28" s="46"/>
      <c r="C28" s="48" t="s">
        <v>53</v>
      </c>
      <c r="D28" s="335">
        <f>SUM(D24:D27)</f>
        <v>0</v>
      </c>
      <c r="E28" s="337"/>
      <c r="F28" s="337"/>
      <c r="G28" s="337"/>
      <c r="H28" s="337"/>
      <c r="I28" s="34"/>
    </row>
    <row r="29" spans="1:17" ht="18" customHeight="1">
      <c r="A29" s="53"/>
      <c r="B29" s="53"/>
      <c r="C29" s="54"/>
      <c r="D29" s="55"/>
      <c r="E29" s="55"/>
      <c r="F29" s="55"/>
      <c r="G29" s="55"/>
      <c r="H29" s="55"/>
      <c r="I29" s="34"/>
    </row>
    <row r="30" spans="1:17" ht="12.75" customHeight="1">
      <c r="A30" s="56"/>
      <c r="B30" s="56"/>
      <c r="C30" s="57"/>
      <c r="D30" s="34"/>
      <c r="E30" s="34"/>
      <c r="F30" s="34"/>
      <c r="G30" s="34"/>
      <c r="H30" s="34"/>
      <c r="I30" s="34"/>
    </row>
    <row r="31" spans="1:17" ht="15.75" customHeight="1">
      <c r="A31" s="26" t="s">
        <v>13</v>
      </c>
      <c r="B31" s="27"/>
      <c r="C31" s="28"/>
      <c r="D31" s="33"/>
      <c r="E31" s="27"/>
      <c r="F31" s="27"/>
      <c r="G31" s="27"/>
      <c r="H31" s="58"/>
      <c r="I31" s="59"/>
    </row>
    <row r="32" spans="1:17" ht="15.75" customHeight="1">
      <c r="A32" s="26"/>
      <c r="B32" s="29"/>
      <c r="C32" s="60"/>
      <c r="D32" s="61" t="s">
        <v>14</v>
      </c>
      <c r="E32" s="29"/>
      <c r="F32" s="29"/>
      <c r="G32" s="29"/>
      <c r="H32" s="31"/>
      <c r="I32" s="31"/>
    </row>
    <row r="33" spans="1:9" ht="12.75" customHeight="1">
      <c r="A33" s="26"/>
      <c r="B33" s="31"/>
      <c r="C33" s="32"/>
      <c r="D33" s="26"/>
      <c r="E33" s="31"/>
      <c r="F33" s="31"/>
      <c r="G33" s="31"/>
      <c r="H33" s="31"/>
      <c r="I33" s="31"/>
    </row>
    <row r="34" spans="1:9" ht="15.75" customHeight="1">
      <c r="A34" s="26"/>
      <c r="B34" s="31"/>
      <c r="C34" s="32"/>
      <c r="D34" s="26"/>
      <c r="E34" s="31"/>
      <c r="F34" s="31"/>
      <c r="G34" s="31"/>
      <c r="H34" s="31"/>
      <c r="I34" s="31"/>
    </row>
    <row r="35" spans="1:9" ht="12.75" customHeight="1">
      <c r="A35" s="26" t="s">
        <v>15</v>
      </c>
      <c r="B35" s="27"/>
      <c r="C35" s="28"/>
      <c r="D35" s="33"/>
      <c r="E35" s="27"/>
      <c r="F35" s="27"/>
      <c r="G35" s="27"/>
      <c r="H35" s="31"/>
      <c r="I35" s="31"/>
    </row>
    <row r="36" spans="1:9" ht="12.75" customHeight="1">
      <c r="A36" s="26"/>
      <c r="B36" s="29"/>
      <c r="C36" s="60"/>
      <c r="D36" s="61" t="s">
        <v>14</v>
      </c>
      <c r="E36" s="29"/>
      <c r="F36" s="29"/>
      <c r="G36" s="29"/>
      <c r="H36" s="31"/>
      <c r="I36" s="31"/>
    </row>
    <row r="37" spans="1:9" ht="12.75" customHeight="1">
      <c r="A37" s="26" t="s">
        <v>16</v>
      </c>
      <c r="B37" s="27"/>
      <c r="C37" s="33"/>
      <c r="D37" s="62"/>
      <c r="E37" s="31"/>
      <c r="F37" s="31"/>
      <c r="G37" s="31"/>
      <c r="H37" s="31"/>
      <c r="I37" s="31"/>
    </row>
    <row r="38" spans="1:9" ht="12.75" customHeight="1">
      <c r="A38" s="34"/>
      <c r="B38" s="34"/>
      <c r="C38" s="34"/>
      <c r="D38" s="62"/>
      <c r="E38" s="34"/>
      <c r="F38" s="34"/>
      <c r="G38" s="34"/>
      <c r="H38" s="34"/>
      <c r="I38" s="34"/>
    </row>
    <row r="39" spans="1:9" ht="12.75" customHeight="1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2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2.75" customHeight="1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2.75" customHeight="1">
      <c r="A42" s="34"/>
      <c r="B42" s="34"/>
      <c r="C42" s="34"/>
      <c r="D42" s="34"/>
      <c r="E42" s="34"/>
      <c r="F42" s="34"/>
      <c r="G42" s="34"/>
      <c r="H42" s="34"/>
      <c r="I42" s="34"/>
    </row>
  </sheetData>
  <sheetProtection selectLockedCells="1" selectUnlockedCells="1"/>
  <mergeCells count="8">
    <mergeCell ref="A1:H1"/>
    <mergeCell ref="C3:F3"/>
    <mergeCell ref="A12:A13"/>
    <mergeCell ref="B12:B13"/>
    <mergeCell ref="C12:C13"/>
    <mergeCell ref="D12:D13"/>
    <mergeCell ref="E12:G12"/>
    <mergeCell ref="H12:H13"/>
  </mergeCells>
  <pageMargins left="0.43333333333333335" right="0.2361111111111111" top="0.98402777777777772" bottom="0.98402777777777772" header="0.51180555555555551" footer="0.51180555555555551"/>
  <pageSetup paperSize="9" scale="8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3"/>
    <pageSetUpPr fitToPage="1"/>
  </sheetPr>
  <dimension ref="A1:IV152"/>
  <sheetViews>
    <sheetView tabSelected="1" workbookViewId="0">
      <selection activeCell="A6" sqref="A6:XFD6"/>
    </sheetView>
  </sheetViews>
  <sheetFormatPr defaultColWidth="11.5546875" defaultRowHeight="12.75" customHeight="1"/>
  <cols>
    <col min="1" max="1" width="5" style="63" customWidth="1"/>
    <col min="2" max="2" width="8.44140625" style="64" customWidth="1"/>
    <col min="3" max="3" width="51.33203125" style="64" customWidth="1"/>
    <col min="4" max="4" width="8" style="64" customWidth="1"/>
    <col min="5" max="5" width="9.6640625" style="65" customWidth="1"/>
    <col min="6" max="6" width="8.44140625" style="66" customWidth="1"/>
    <col min="7" max="11" width="8.44140625" style="64" customWidth="1"/>
    <col min="12" max="12" width="8.88671875" style="64" customWidth="1"/>
    <col min="13" max="15" width="10.109375" style="64" customWidth="1"/>
    <col min="16" max="16" width="13.88671875" style="64" customWidth="1"/>
    <col min="17" max="255" width="8.44140625" style="64" customWidth="1"/>
  </cols>
  <sheetData>
    <row r="1" spans="1:16" ht="15.75" customHeight="1">
      <c r="A1" s="435" t="s">
        <v>54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15.75" customHeight="1">
      <c r="A2" s="67"/>
      <c r="B2" s="67"/>
      <c r="C2" s="67"/>
      <c r="D2" s="67"/>
      <c r="E2" s="68"/>
      <c r="F2" s="67"/>
      <c r="G2" s="67" t="s">
        <v>33</v>
      </c>
      <c r="H2" s="67"/>
      <c r="I2" s="67"/>
      <c r="J2" s="67"/>
      <c r="K2" s="67"/>
      <c r="L2" s="67"/>
      <c r="M2" s="67"/>
      <c r="N2" s="67"/>
      <c r="O2" s="67"/>
      <c r="P2" s="67"/>
    </row>
    <row r="3" spans="1:16" ht="15.75" customHeight="1">
      <c r="A3" s="331"/>
      <c r="B3" s="331"/>
      <c r="C3" s="331"/>
      <c r="D3" s="331"/>
      <c r="E3" s="69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5.75" customHeight="1">
      <c r="A4" s="120" t="s">
        <v>55</v>
      </c>
      <c r="B4" s="117"/>
      <c r="C4" s="117"/>
      <c r="D4" s="63"/>
      <c r="E4" s="98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75" customHeight="1">
      <c r="A5" s="3" t="s">
        <v>2</v>
      </c>
      <c r="B5" s="123"/>
      <c r="C5" s="123"/>
      <c r="D5" s="63"/>
      <c r="E5" s="98"/>
      <c r="G5" s="63"/>
      <c r="H5" s="63"/>
      <c r="I5" s="63"/>
      <c r="J5" s="63"/>
    </row>
    <row r="6" spans="1:16" ht="15.75" customHeight="1">
      <c r="A6" s="4"/>
      <c r="B6" s="70"/>
    </row>
    <row r="7" spans="1:16" ht="15.75" customHeight="1">
      <c r="A7" s="71"/>
      <c r="B7" s="70"/>
    </row>
    <row r="8" spans="1:16" ht="12.75" customHeight="1">
      <c r="A8" s="72" t="s">
        <v>56</v>
      </c>
      <c r="L8" s="64" t="s">
        <v>26</v>
      </c>
      <c r="N8" s="436">
        <f>P143</f>
        <v>0</v>
      </c>
      <c r="O8" s="436"/>
    </row>
    <row r="9" spans="1:16" ht="15.75" customHeight="1">
      <c r="A9" s="26" t="s">
        <v>646</v>
      </c>
      <c r="B9" s="70"/>
      <c r="C9" s="70"/>
      <c r="D9" s="70"/>
      <c r="E9" s="73"/>
      <c r="F9" s="74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 s="78" customFormat="1" ht="12.75" customHeight="1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6" s="78" customFormat="1" ht="48" customHeight="1">
      <c r="A11" s="79" t="s">
        <v>6</v>
      </c>
      <c r="B11" s="80"/>
      <c r="C11" s="81" t="s">
        <v>62</v>
      </c>
      <c r="D11" s="437"/>
      <c r="E11" s="439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6" s="78" customFormat="1" ht="12.75" customHeight="1">
      <c r="A12" s="144">
        <v>1</v>
      </c>
      <c r="B12" s="144">
        <v>2</v>
      </c>
      <c r="C12" s="144">
        <v>3</v>
      </c>
      <c r="D12" s="144">
        <v>4</v>
      </c>
      <c r="E12" s="144">
        <v>5</v>
      </c>
      <c r="F12" s="144">
        <v>6</v>
      </c>
      <c r="G12" s="144">
        <v>7</v>
      </c>
      <c r="H12" s="144">
        <v>8</v>
      </c>
      <c r="I12" s="144">
        <v>9</v>
      </c>
      <c r="J12" s="144">
        <v>10</v>
      </c>
      <c r="K12" s="144">
        <v>11</v>
      </c>
      <c r="L12" s="144">
        <v>12</v>
      </c>
      <c r="M12" s="144">
        <v>13</v>
      </c>
      <c r="N12" s="145">
        <v>14</v>
      </c>
      <c r="O12" s="82">
        <v>15</v>
      </c>
      <c r="P12" s="82">
        <v>16</v>
      </c>
    </row>
    <row r="13" spans="1:16" s="78" customFormat="1" ht="12.75" customHeight="1">
      <c r="A13" s="346"/>
      <c r="B13" s="347"/>
      <c r="C13" s="348" t="s">
        <v>71</v>
      </c>
      <c r="D13" s="349"/>
      <c r="E13" s="350"/>
      <c r="F13" s="351"/>
      <c r="G13" s="351"/>
      <c r="H13" s="351"/>
      <c r="I13" s="351"/>
      <c r="J13" s="351"/>
      <c r="K13" s="351"/>
      <c r="L13" s="351"/>
      <c r="M13" s="351"/>
      <c r="N13" s="352"/>
      <c r="O13" s="353"/>
      <c r="P13" s="353"/>
    </row>
    <row r="14" spans="1:16" s="78" customFormat="1" ht="12.75" customHeight="1">
      <c r="A14" s="155">
        <v>1</v>
      </c>
      <c r="B14" s="154"/>
      <c r="C14" s="107" t="s">
        <v>72</v>
      </c>
      <c r="D14" s="108" t="s">
        <v>73</v>
      </c>
      <c r="E14" s="175">
        <f>(1.9+2.3+2.1*2+2.13+2.35+6.72+0.8+1.39)*2.5</f>
        <v>54.48</v>
      </c>
      <c r="F14" s="262"/>
      <c r="G14" s="263"/>
      <c r="H14" s="262"/>
      <c r="I14" s="262"/>
      <c r="J14" s="262"/>
      <c r="K14" s="262"/>
      <c r="L14" s="262"/>
      <c r="M14" s="262"/>
      <c r="N14" s="262"/>
      <c r="O14" s="262"/>
      <c r="P14" s="262"/>
    </row>
    <row r="15" spans="1:16" s="78" customFormat="1" ht="12.75" customHeight="1">
      <c r="A15" s="155">
        <v>2</v>
      </c>
      <c r="B15" s="154"/>
      <c r="C15" s="107" t="s">
        <v>74</v>
      </c>
      <c r="D15" s="100" t="s">
        <v>73</v>
      </c>
      <c r="E15" s="176">
        <f>(1.7+1.8)*2.5</f>
        <v>8.75</v>
      </c>
      <c r="F15" s="262"/>
      <c r="G15" s="263"/>
      <c r="H15" s="262"/>
      <c r="I15" s="262"/>
      <c r="J15" s="262"/>
      <c r="K15" s="262"/>
      <c r="L15" s="262"/>
      <c r="M15" s="262"/>
      <c r="N15" s="262"/>
      <c r="O15" s="262"/>
      <c r="P15" s="262"/>
    </row>
    <row r="16" spans="1:16" s="78" customFormat="1" ht="12.75" customHeight="1">
      <c r="A16" s="155">
        <v>3</v>
      </c>
      <c r="B16" s="106"/>
      <c r="C16" s="107" t="s">
        <v>75</v>
      </c>
      <c r="D16" s="100" t="s">
        <v>76</v>
      </c>
      <c r="E16" s="258">
        <f>2*2*0.4</f>
        <v>1.6</v>
      </c>
      <c r="F16" s="262"/>
      <c r="G16" s="263"/>
      <c r="H16" s="262"/>
      <c r="I16" s="262"/>
      <c r="J16" s="262"/>
      <c r="K16" s="262"/>
      <c r="L16" s="262"/>
      <c r="M16" s="262"/>
      <c r="N16" s="262"/>
      <c r="O16" s="262"/>
      <c r="P16" s="262"/>
    </row>
    <row r="17" spans="1:16" s="78" customFormat="1" ht="26.4">
      <c r="A17" s="155">
        <v>4</v>
      </c>
      <c r="B17" s="106"/>
      <c r="C17" s="107" t="s">
        <v>77</v>
      </c>
      <c r="D17" s="257" t="s">
        <v>73</v>
      </c>
      <c r="E17" s="259">
        <f>116.1-7.4+1.5</f>
        <v>110.2</v>
      </c>
      <c r="F17" s="262"/>
      <c r="G17" s="263"/>
      <c r="H17" s="262"/>
      <c r="I17" s="262"/>
      <c r="J17" s="262"/>
      <c r="K17" s="262"/>
      <c r="L17" s="262"/>
      <c r="M17" s="262"/>
      <c r="N17" s="262"/>
      <c r="O17" s="262"/>
      <c r="P17" s="262"/>
    </row>
    <row r="18" spans="1:16" s="78" customFormat="1" ht="12.75" customHeight="1">
      <c r="A18" s="155">
        <v>5</v>
      </c>
      <c r="B18" s="106"/>
      <c r="C18" s="107" t="s">
        <v>78</v>
      </c>
      <c r="D18" s="257" t="s">
        <v>73</v>
      </c>
      <c r="E18" s="259">
        <f>E17-E19</f>
        <v>69.8</v>
      </c>
      <c r="F18" s="262"/>
      <c r="G18" s="263"/>
      <c r="H18" s="262"/>
      <c r="I18" s="262"/>
      <c r="J18" s="262"/>
      <c r="K18" s="262"/>
      <c r="L18" s="262"/>
      <c r="M18" s="262"/>
      <c r="N18" s="262"/>
      <c r="O18" s="262"/>
      <c r="P18" s="262"/>
    </row>
    <row r="19" spans="1:16" s="78" customFormat="1" ht="12.75" customHeight="1">
      <c r="A19" s="155">
        <v>6</v>
      </c>
      <c r="B19" s="106"/>
      <c r="C19" s="107" t="s">
        <v>79</v>
      </c>
      <c r="D19" s="257" t="s">
        <v>73</v>
      </c>
      <c r="E19" s="259">
        <f>37.5+2.9</f>
        <v>40.4</v>
      </c>
      <c r="F19" s="159"/>
      <c r="G19" s="263"/>
      <c r="H19" s="262"/>
      <c r="I19" s="262"/>
      <c r="J19" s="262"/>
      <c r="K19" s="262"/>
      <c r="L19" s="262"/>
      <c r="M19" s="262"/>
      <c r="N19" s="262"/>
      <c r="O19" s="262"/>
      <c r="P19" s="262"/>
    </row>
    <row r="20" spans="1:16" s="78" customFormat="1" ht="12.75" customHeight="1">
      <c r="A20" s="155">
        <v>7</v>
      </c>
      <c r="B20" s="106"/>
      <c r="C20" s="107" t="s">
        <v>80</v>
      </c>
      <c r="D20" s="257" t="s">
        <v>81</v>
      </c>
      <c r="E20" s="259">
        <f>116.1-26.2</f>
        <v>89.9</v>
      </c>
      <c r="F20" s="102"/>
      <c r="G20" s="263"/>
      <c r="H20" s="262"/>
      <c r="I20" s="262"/>
      <c r="J20" s="262"/>
      <c r="K20" s="262"/>
      <c r="L20" s="262"/>
      <c r="M20" s="262"/>
      <c r="N20" s="262"/>
      <c r="O20" s="262"/>
      <c r="P20" s="262"/>
    </row>
    <row r="21" spans="1:16" s="78" customFormat="1" ht="12.75" customHeight="1">
      <c r="A21" s="155">
        <v>8</v>
      </c>
      <c r="B21" s="106"/>
      <c r="C21" s="107" t="s">
        <v>82</v>
      </c>
      <c r="D21" s="257" t="s">
        <v>81</v>
      </c>
      <c r="E21" s="259">
        <f>26.2</f>
        <v>26.2</v>
      </c>
      <c r="F21" s="102"/>
      <c r="G21" s="263"/>
      <c r="H21" s="262"/>
      <c r="I21" s="262"/>
      <c r="J21" s="262"/>
      <c r="K21" s="262"/>
      <c r="L21" s="262"/>
      <c r="M21" s="262"/>
      <c r="N21" s="262"/>
      <c r="O21" s="262"/>
      <c r="P21" s="262"/>
    </row>
    <row r="22" spans="1:16" s="78" customFormat="1" ht="12.75" customHeight="1">
      <c r="A22" s="155">
        <v>9</v>
      </c>
      <c r="B22" s="106"/>
      <c r="C22" s="107" t="s">
        <v>83</v>
      </c>
      <c r="D22" s="257" t="s">
        <v>73</v>
      </c>
      <c r="E22" s="259">
        <f>7.4</f>
        <v>7.4</v>
      </c>
      <c r="F22" s="262"/>
      <c r="G22" s="263"/>
      <c r="H22" s="262"/>
      <c r="I22" s="262"/>
      <c r="J22" s="262"/>
      <c r="K22" s="262"/>
      <c r="L22" s="262"/>
      <c r="M22" s="262"/>
      <c r="N22" s="262"/>
      <c r="O22" s="262"/>
      <c r="P22" s="262"/>
    </row>
    <row r="23" spans="1:16" s="78" customFormat="1" ht="12.75" customHeight="1">
      <c r="A23" s="155">
        <v>10</v>
      </c>
      <c r="B23" s="106"/>
      <c r="C23" s="107" t="s">
        <v>84</v>
      </c>
      <c r="D23" s="257" t="s">
        <v>73</v>
      </c>
      <c r="E23" s="259">
        <v>127.8</v>
      </c>
      <c r="F23" s="262"/>
      <c r="G23" s="263"/>
      <c r="H23" s="262"/>
      <c r="I23" s="262"/>
      <c r="J23" s="262"/>
      <c r="K23" s="262"/>
      <c r="L23" s="262"/>
      <c r="M23" s="262"/>
      <c r="N23" s="262"/>
      <c r="O23" s="262"/>
      <c r="P23" s="262"/>
    </row>
    <row r="24" spans="1:16" s="78" customFormat="1" ht="26.4">
      <c r="A24" s="155">
        <v>11</v>
      </c>
      <c r="B24" s="106"/>
      <c r="C24" s="107" t="s">
        <v>85</v>
      </c>
      <c r="D24" s="257" t="s">
        <v>73</v>
      </c>
      <c r="E24" s="259">
        <v>127.8</v>
      </c>
      <c r="F24" s="262"/>
      <c r="G24" s="263"/>
      <c r="H24" s="262"/>
      <c r="I24" s="262"/>
      <c r="J24" s="262"/>
      <c r="K24" s="262"/>
      <c r="L24" s="262"/>
      <c r="M24" s="262"/>
      <c r="N24" s="262"/>
      <c r="O24" s="262"/>
      <c r="P24" s="262"/>
    </row>
    <row r="25" spans="1:16" s="78" customFormat="1" ht="12.75" customHeight="1">
      <c r="A25" s="155">
        <v>12</v>
      </c>
      <c r="B25" s="106"/>
      <c r="C25" s="107" t="s">
        <v>86</v>
      </c>
      <c r="D25" s="257" t="s">
        <v>73</v>
      </c>
      <c r="E25" s="259">
        <f>30.6+248.2</f>
        <v>278.8</v>
      </c>
      <c r="F25" s="262"/>
      <c r="G25" s="263"/>
      <c r="H25" s="262"/>
      <c r="I25" s="262"/>
      <c r="J25" s="262"/>
      <c r="K25" s="262"/>
      <c r="L25" s="262"/>
      <c r="M25" s="262"/>
      <c r="N25" s="262"/>
      <c r="O25" s="262"/>
      <c r="P25" s="262"/>
    </row>
    <row r="26" spans="1:16" s="78" customFormat="1" ht="12.75" customHeight="1">
      <c r="A26" s="155">
        <v>13</v>
      </c>
      <c r="B26" s="106"/>
      <c r="C26" s="107" t="s">
        <v>87</v>
      </c>
      <c r="D26" s="257" t="s">
        <v>73</v>
      </c>
      <c r="E26" s="259">
        <v>30.6</v>
      </c>
      <c r="F26" s="159"/>
      <c r="G26" s="263"/>
      <c r="H26" s="262"/>
      <c r="I26" s="262"/>
      <c r="J26" s="262"/>
      <c r="K26" s="262"/>
      <c r="L26" s="262"/>
      <c r="M26" s="262"/>
      <c r="N26" s="262"/>
      <c r="O26" s="262"/>
      <c r="P26" s="262"/>
    </row>
    <row r="27" spans="1:16" s="78" customFormat="1" ht="12.75" customHeight="1">
      <c r="A27" s="155">
        <v>14</v>
      </c>
      <c r="B27" s="106"/>
      <c r="C27" s="107" t="s">
        <v>88</v>
      </c>
      <c r="D27" s="257" t="s">
        <v>73</v>
      </c>
      <c r="E27" s="259">
        <v>248.2</v>
      </c>
      <c r="F27" s="262"/>
      <c r="G27" s="263"/>
      <c r="H27" s="262"/>
      <c r="I27" s="262"/>
      <c r="J27" s="262"/>
      <c r="K27" s="262"/>
      <c r="L27" s="262"/>
      <c r="M27" s="262"/>
      <c r="N27" s="262"/>
      <c r="O27" s="262"/>
      <c r="P27" s="262"/>
    </row>
    <row r="28" spans="1:16" s="78" customFormat="1" ht="26.4">
      <c r="A28" s="155">
        <v>15</v>
      </c>
      <c r="B28" s="152"/>
      <c r="C28" s="256" t="s">
        <v>89</v>
      </c>
      <c r="D28" s="265" t="s">
        <v>90</v>
      </c>
      <c r="E28" s="253">
        <v>1</v>
      </c>
      <c r="F28" s="102"/>
      <c r="G28" s="263"/>
      <c r="H28" s="262"/>
      <c r="I28" s="262"/>
      <c r="J28" s="262"/>
      <c r="K28" s="262"/>
      <c r="L28" s="262"/>
      <c r="M28" s="262"/>
      <c r="N28" s="262"/>
      <c r="O28" s="262"/>
      <c r="P28" s="262"/>
    </row>
    <row r="29" spans="1:16" s="78" customFormat="1" ht="26.4">
      <c r="A29" s="155">
        <v>16</v>
      </c>
      <c r="B29" s="156"/>
      <c r="C29" s="161" t="s">
        <v>91</v>
      </c>
      <c r="D29" s="125" t="s">
        <v>90</v>
      </c>
      <c r="E29" s="259">
        <v>3</v>
      </c>
      <c r="F29" s="102"/>
      <c r="G29" s="263"/>
      <c r="H29" s="262"/>
      <c r="I29" s="262"/>
      <c r="J29" s="262"/>
      <c r="K29" s="262"/>
      <c r="L29" s="262"/>
      <c r="M29" s="262"/>
      <c r="N29" s="262"/>
      <c r="O29" s="262"/>
      <c r="P29" s="262"/>
    </row>
    <row r="30" spans="1:16" s="78" customFormat="1" ht="13.2">
      <c r="A30" s="155">
        <v>17</v>
      </c>
      <c r="B30" s="156"/>
      <c r="C30" s="161" t="s">
        <v>92</v>
      </c>
      <c r="D30" s="125" t="s">
        <v>81</v>
      </c>
      <c r="E30" s="259">
        <v>26</v>
      </c>
      <c r="F30" s="262"/>
      <c r="G30" s="263"/>
      <c r="H30" s="262"/>
      <c r="I30" s="262"/>
      <c r="J30" s="262"/>
      <c r="K30" s="262"/>
      <c r="L30" s="262"/>
      <c r="M30" s="262"/>
      <c r="N30" s="262"/>
      <c r="O30" s="262"/>
      <c r="P30" s="262"/>
    </row>
    <row r="31" spans="1:16" s="78" customFormat="1" ht="13.2">
      <c r="A31" s="155">
        <v>18</v>
      </c>
      <c r="B31" s="156"/>
      <c r="C31" s="161" t="s">
        <v>93</v>
      </c>
      <c r="D31" s="125" t="s">
        <v>73</v>
      </c>
      <c r="E31" s="259">
        <f>26*2</f>
        <v>52</v>
      </c>
      <c r="F31" s="262"/>
      <c r="G31" s="263"/>
      <c r="H31" s="262"/>
      <c r="I31" s="262"/>
      <c r="J31" s="262"/>
      <c r="K31" s="262"/>
      <c r="L31" s="262"/>
      <c r="M31" s="262"/>
      <c r="N31" s="262"/>
      <c r="O31" s="262"/>
      <c r="P31" s="262"/>
    </row>
    <row r="32" spans="1:16" s="78" customFormat="1" ht="13.2">
      <c r="A32" s="155">
        <v>19</v>
      </c>
      <c r="B32" s="156"/>
      <c r="C32" s="161" t="s">
        <v>94</v>
      </c>
      <c r="D32" s="125" t="s">
        <v>81</v>
      </c>
      <c r="E32" s="259">
        <v>26</v>
      </c>
      <c r="F32" s="262"/>
      <c r="G32" s="263"/>
      <c r="H32" s="262"/>
      <c r="I32" s="262"/>
      <c r="J32" s="262"/>
      <c r="K32" s="262"/>
      <c r="L32" s="262"/>
      <c r="M32" s="262"/>
      <c r="N32" s="262"/>
      <c r="O32" s="262"/>
      <c r="P32" s="262"/>
    </row>
    <row r="33" spans="1:16" s="78" customFormat="1" ht="12.75" customHeight="1">
      <c r="A33" s="354"/>
      <c r="B33" s="351"/>
      <c r="C33" s="355" t="s">
        <v>95</v>
      </c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2"/>
      <c r="O33" s="353"/>
      <c r="P33" s="353"/>
    </row>
    <row r="34" spans="1:16" s="78" customFormat="1" ht="12.75" customHeight="1">
      <c r="A34" s="260">
        <v>20</v>
      </c>
      <c r="B34" s="162"/>
      <c r="C34" s="279" t="s">
        <v>96</v>
      </c>
      <c r="D34" s="172" t="s">
        <v>73</v>
      </c>
      <c r="E34" s="173">
        <f>1.6*2.45</f>
        <v>3.92</v>
      </c>
      <c r="F34" s="262"/>
      <c r="G34" s="263"/>
      <c r="H34" s="262"/>
      <c r="I34" s="262"/>
      <c r="J34" s="262"/>
      <c r="K34" s="262"/>
      <c r="L34" s="262"/>
      <c r="M34" s="262"/>
      <c r="N34" s="262"/>
      <c r="O34" s="262"/>
      <c r="P34" s="262"/>
    </row>
    <row r="35" spans="1:16" s="78" customFormat="1" ht="12.75" customHeight="1">
      <c r="A35" s="260">
        <v>21</v>
      </c>
      <c r="B35" s="162"/>
      <c r="C35" s="280" t="s">
        <v>97</v>
      </c>
      <c r="D35" s="260" t="s">
        <v>73</v>
      </c>
      <c r="E35" s="261">
        <f>(3.6+3.74)*2.5</f>
        <v>18.399999999999999</v>
      </c>
      <c r="F35" s="262"/>
      <c r="G35" s="263"/>
      <c r="H35" s="262"/>
      <c r="I35" s="262"/>
      <c r="J35" s="262"/>
      <c r="K35" s="262"/>
      <c r="L35" s="262"/>
      <c r="M35" s="262"/>
      <c r="N35" s="262"/>
      <c r="O35" s="262"/>
      <c r="P35" s="262"/>
    </row>
    <row r="36" spans="1:16" s="78" customFormat="1" ht="12.75" customHeight="1">
      <c r="A36" s="260">
        <v>22</v>
      </c>
      <c r="B36" s="162"/>
      <c r="C36" s="280" t="s">
        <v>98</v>
      </c>
      <c r="D36" s="260" t="s">
        <v>99</v>
      </c>
      <c r="E36" s="266">
        <v>1</v>
      </c>
      <c r="F36" s="262"/>
      <c r="G36" s="263"/>
      <c r="H36" s="262"/>
      <c r="I36" s="262"/>
      <c r="J36" s="262"/>
      <c r="K36" s="262"/>
      <c r="L36" s="262"/>
      <c r="M36" s="262"/>
      <c r="N36" s="262"/>
      <c r="O36" s="262"/>
      <c r="P36" s="262"/>
    </row>
    <row r="37" spans="1:16" s="78" customFormat="1" ht="12.75" customHeight="1">
      <c r="A37" s="260">
        <v>23</v>
      </c>
      <c r="B37" s="162"/>
      <c r="C37" s="280" t="s">
        <v>100</v>
      </c>
      <c r="D37" s="260" t="s">
        <v>101</v>
      </c>
      <c r="E37" s="266">
        <v>1</v>
      </c>
      <c r="F37" s="262"/>
      <c r="G37" s="263"/>
      <c r="H37" s="262"/>
      <c r="I37" s="262"/>
      <c r="J37" s="262"/>
      <c r="K37" s="262"/>
      <c r="L37" s="262"/>
      <c r="M37" s="262"/>
      <c r="N37" s="262"/>
      <c r="O37" s="262"/>
      <c r="P37" s="262"/>
    </row>
    <row r="38" spans="1:16" s="78" customFormat="1" ht="12.75" customHeight="1">
      <c r="A38" s="260">
        <v>24</v>
      </c>
      <c r="B38" s="162"/>
      <c r="C38" s="280" t="s">
        <v>102</v>
      </c>
      <c r="D38" s="260" t="s">
        <v>101</v>
      </c>
      <c r="E38" s="266">
        <v>1</v>
      </c>
      <c r="F38" s="262"/>
      <c r="G38" s="263"/>
      <c r="H38" s="262"/>
      <c r="I38" s="262"/>
      <c r="J38" s="262"/>
      <c r="K38" s="262"/>
      <c r="L38" s="262"/>
      <c r="M38" s="262"/>
      <c r="N38" s="262"/>
      <c r="O38" s="262"/>
      <c r="P38" s="262"/>
    </row>
    <row r="39" spans="1:16" s="78" customFormat="1" ht="12.75" customHeight="1">
      <c r="A39" s="260">
        <v>25</v>
      </c>
      <c r="B39" s="162"/>
      <c r="C39" s="279" t="s">
        <v>103</v>
      </c>
      <c r="D39" s="100" t="s">
        <v>76</v>
      </c>
      <c r="E39" s="267">
        <v>1</v>
      </c>
      <c r="F39" s="262"/>
      <c r="G39" s="263"/>
      <c r="H39" s="262"/>
      <c r="I39" s="262"/>
      <c r="J39" s="262"/>
      <c r="K39" s="262"/>
      <c r="L39" s="262"/>
      <c r="M39" s="262"/>
      <c r="N39" s="262"/>
      <c r="O39" s="262"/>
      <c r="P39" s="262"/>
    </row>
    <row r="40" spans="1:16" s="78" customFormat="1" ht="26.4">
      <c r="A40" s="260">
        <v>26</v>
      </c>
      <c r="B40" s="162"/>
      <c r="C40" s="281" t="s">
        <v>104</v>
      </c>
      <c r="D40" s="100" t="s">
        <v>105</v>
      </c>
      <c r="E40" s="267">
        <v>1</v>
      </c>
      <c r="F40" s="262"/>
      <c r="G40" s="263"/>
      <c r="H40" s="262"/>
      <c r="I40" s="236"/>
      <c r="J40" s="236"/>
      <c r="K40" s="262"/>
      <c r="L40" s="262"/>
      <c r="M40" s="262"/>
      <c r="N40" s="262"/>
      <c r="O40" s="262"/>
      <c r="P40" s="262"/>
    </row>
    <row r="41" spans="1:16" s="78" customFormat="1" ht="12.75" customHeight="1">
      <c r="A41" s="260">
        <v>27</v>
      </c>
      <c r="B41" s="162"/>
      <c r="C41" s="280" t="s">
        <v>106</v>
      </c>
      <c r="D41" s="260" t="s">
        <v>76</v>
      </c>
      <c r="E41" s="266">
        <f>(4*2.2+2.4*3-3.95)*0.25</f>
        <v>3</v>
      </c>
      <c r="F41" s="262"/>
      <c r="G41" s="263"/>
      <c r="H41" s="262"/>
      <c r="I41" s="262"/>
      <c r="J41" s="262"/>
      <c r="K41" s="262"/>
      <c r="L41" s="262"/>
      <c r="M41" s="262"/>
      <c r="N41" s="262"/>
      <c r="O41" s="262"/>
      <c r="P41" s="262"/>
    </row>
    <row r="42" spans="1:16" s="78" customFormat="1" ht="26.4">
      <c r="A42" s="260">
        <v>28</v>
      </c>
      <c r="B42" s="162"/>
      <c r="C42" s="281" t="s">
        <v>107</v>
      </c>
      <c r="D42" s="100" t="s">
        <v>90</v>
      </c>
      <c r="E42" s="267">
        <v>1</v>
      </c>
      <c r="F42" s="262"/>
      <c r="G42" s="263"/>
      <c r="H42" s="262"/>
      <c r="I42" s="262"/>
      <c r="J42" s="262"/>
      <c r="K42" s="262"/>
      <c r="L42" s="262"/>
      <c r="M42" s="262"/>
      <c r="N42" s="262"/>
      <c r="O42" s="262"/>
      <c r="P42" s="262"/>
    </row>
    <row r="43" spans="1:16" s="78" customFormat="1" ht="12.75" customHeight="1">
      <c r="A43" s="260">
        <v>29</v>
      </c>
      <c r="B43" s="162"/>
      <c r="C43" s="280" t="s">
        <v>108</v>
      </c>
      <c r="D43" s="260" t="s">
        <v>73</v>
      </c>
      <c r="E43" s="261">
        <f>3.5*0.6</f>
        <v>2.1</v>
      </c>
      <c r="F43" s="262"/>
      <c r="G43" s="263"/>
      <c r="H43" s="262"/>
      <c r="I43" s="262"/>
      <c r="J43" s="262"/>
      <c r="K43" s="262"/>
      <c r="L43" s="262"/>
      <c r="M43" s="262"/>
      <c r="N43" s="262"/>
      <c r="O43" s="262"/>
      <c r="P43" s="262"/>
    </row>
    <row r="44" spans="1:16" s="78" customFormat="1" ht="12.75" customHeight="1">
      <c r="A44" s="260">
        <v>30</v>
      </c>
      <c r="B44" s="162"/>
      <c r="C44" s="280" t="s">
        <v>109</v>
      </c>
      <c r="D44" s="260" t="s">
        <v>73</v>
      </c>
      <c r="E44" s="261">
        <f>(4*2.2+2.4*3-3.95)</f>
        <v>12.1</v>
      </c>
      <c r="F44" s="262"/>
      <c r="G44" s="263"/>
      <c r="H44" s="262"/>
      <c r="I44" s="262"/>
      <c r="J44" s="262"/>
      <c r="K44" s="262"/>
      <c r="L44" s="262"/>
      <c r="M44" s="262"/>
      <c r="N44" s="262"/>
      <c r="O44" s="262"/>
      <c r="P44" s="262"/>
    </row>
    <row r="45" spans="1:16" s="78" customFormat="1" ht="12.75" customHeight="1">
      <c r="A45" s="260">
        <v>31</v>
      </c>
      <c r="B45" s="162"/>
      <c r="C45" s="280" t="s">
        <v>110</v>
      </c>
      <c r="D45" s="260" t="s">
        <v>73</v>
      </c>
      <c r="E45" s="261">
        <f>(3.04+1.3)*2*0.2</f>
        <v>1.7</v>
      </c>
      <c r="F45" s="262"/>
      <c r="G45" s="263"/>
      <c r="H45" s="262"/>
      <c r="I45" s="262"/>
      <c r="J45" s="262"/>
      <c r="K45" s="262"/>
      <c r="L45" s="262"/>
      <c r="M45" s="262"/>
      <c r="N45" s="262"/>
      <c r="O45" s="262"/>
      <c r="P45" s="262"/>
    </row>
    <row r="46" spans="1:16" s="78" customFormat="1" ht="12.75" customHeight="1">
      <c r="A46" s="260">
        <v>32</v>
      </c>
      <c r="B46" s="162"/>
      <c r="C46" s="280" t="s">
        <v>111</v>
      </c>
      <c r="D46" s="260" t="s">
        <v>73</v>
      </c>
      <c r="E46" s="261">
        <f>E44+E45+E43</f>
        <v>15.9</v>
      </c>
      <c r="F46" s="262"/>
      <c r="G46" s="263"/>
      <c r="H46" s="262"/>
      <c r="I46" s="262"/>
      <c r="J46" s="262"/>
      <c r="K46" s="262"/>
      <c r="L46" s="262"/>
      <c r="M46" s="262"/>
      <c r="N46" s="262"/>
      <c r="O46" s="262"/>
      <c r="P46" s="262"/>
    </row>
    <row r="47" spans="1:16" s="78" customFormat="1" ht="12.75" customHeight="1">
      <c r="A47" s="260">
        <v>33</v>
      </c>
      <c r="B47" s="162"/>
      <c r="C47" s="280" t="s">
        <v>112</v>
      </c>
      <c r="D47" s="260" t="s">
        <v>73</v>
      </c>
      <c r="E47" s="261">
        <f>E46</f>
        <v>15.9</v>
      </c>
      <c r="F47" s="262"/>
      <c r="G47" s="263"/>
      <c r="H47" s="262"/>
      <c r="I47" s="262"/>
      <c r="J47" s="262"/>
      <c r="K47" s="262"/>
      <c r="L47" s="262"/>
      <c r="M47" s="262"/>
      <c r="N47" s="262"/>
      <c r="O47" s="262"/>
      <c r="P47" s="262"/>
    </row>
    <row r="48" spans="1:16" s="78" customFormat="1" ht="12.75" customHeight="1">
      <c r="A48" s="260">
        <v>34</v>
      </c>
      <c r="B48" s="162"/>
      <c r="C48" s="280" t="s">
        <v>113</v>
      </c>
      <c r="D48" s="260" t="s">
        <v>73</v>
      </c>
      <c r="E48" s="261">
        <v>11.8</v>
      </c>
      <c r="F48" s="262"/>
      <c r="G48" s="263"/>
      <c r="H48" s="262"/>
      <c r="I48" s="262"/>
      <c r="J48" s="262"/>
      <c r="K48" s="262"/>
      <c r="L48" s="262"/>
      <c r="M48" s="262"/>
      <c r="N48" s="262"/>
      <c r="O48" s="262"/>
      <c r="P48" s="262"/>
    </row>
    <row r="49" spans="1:256" s="78" customFormat="1" ht="12.75" customHeight="1">
      <c r="A49" s="260">
        <v>35</v>
      </c>
      <c r="B49" s="162"/>
      <c r="C49" s="280" t="s">
        <v>114</v>
      </c>
      <c r="D49" s="260" t="s">
        <v>73</v>
      </c>
      <c r="E49" s="261">
        <v>11.8</v>
      </c>
      <c r="F49" s="262"/>
      <c r="G49" s="263"/>
      <c r="H49" s="262"/>
      <c r="I49" s="262"/>
      <c r="J49" s="262"/>
      <c r="K49" s="262"/>
      <c r="L49" s="262"/>
      <c r="M49" s="262"/>
      <c r="N49" s="262"/>
      <c r="O49" s="262"/>
      <c r="P49" s="262"/>
    </row>
    <row r="50" spans="1:256" s="78" customFormat="1" ht="12.75" customHeight="1">
      <c r="A50" s="260">
        <v>36</v>
      </c>
      <c r="B50" s="162"/>
      <c r="C50" s="280" t="s">
        <v>115</v>
      </c>
      <c r="D50" s="260" t="s">
        <v>73</v>
      </c>
      <c r="E50" s="261">
        <v>11.8</v>
      </c>
      <c r="F50" s="262"/>
      <c r="G50" s="263"/>
      <c r="H50" s="262"/>
      <c r="I50" s="262"/>
      <c r="J50" s="262"/>
      <c r="K50" s="262"/>
      <c r="L50" s="262"/>
      <c r="M50" s="262"/>
      <c r="N50" s="262"/>
      <c r="O50" s="262"/>
      <c r="P50" s="262"/>
    </row>
    <row r="51" spans="1:256" s="78" customFormat="1" ht="12.75" customHeight="1">
      <c r="A51" s="260">
        <v>37</v>
      </c>
      <c r="B51" s="162"/>
      <c r="C51" s="280" t="s">
        <v>116</v>
      </c>
      <c r="D51" s="260" t="s">
        <v>73</v>
      </c>
      <c r="E51" s="261">
        <v>11.8</v>
      </c>
      <c r="F51" s="262"/>
      <c r="G51" s="263"/>
      <c r="H51" s="262"/>
      <c r="I51" s="262"/>
      <c r="J51" s="262"/>
      <c r="K51" s="262"/>
      <c r="L51" s="262"/>
      <c r="M51" s="262"/>
      <c r="N51" s="262"/>
      <c r="O51" s="262"/>
      <c r="P51" s="262"/>
    </row>
    <row r="52" spans="1:256" s="78" customFormat="1" ht="12.75" customHeight="1">
      <c r="A52" s="260">
        <v>38</v>
      </c>
      <c r="B52" s="162"/>
      <c r="C52" s="280" t="s">
        <v>117</v>
      </c>
      <c r="D52" s="260" t="s">
        <v>73</v>
      </c>
      <c r="E52" s="261">
        <v>12.5</v>
      </c>
      <c r="F52" s="262"/>
      <c r="G52" s="263"/>
      <c r="H52" s="262"/>
      <c r="I52" s="262"/>
      <c r="J52" s="262"/>
      <c r="K52" s="262"/>
      <c r="L52" s="262"/>
      <c r="M52" s="262"/>
      <c r="N52" s="262"/>
      <c r="O52" s="262"/>
      <c r="P52" s="262"/>
    </row>
    <row r="53" spans="1:256" s="78" customFormat="1" ht="12.75" customHeight="1">
      <c r="A53" s="260">
        <v>39</v>
      </c>
      <c r="B53" s="162"/>
      <c r="C53" s="280" t="s">
        <v>118</v>
      </c>
      <c r="D53" s="260" t="s">
        <v>81</v>
      </c>
      <c r="E53" s="261">
        <v>14.8</v>
      </c>
      <c r="F53" s="262"/>
      <c r="G53" s="263"/>
      <c r="H53" s="262"/>
      <c r="I53" s="262"/>
      <c r="J53" s="262"/>
      <c r="K53" s="262"/>
      <c r="L53" s="262"/>
      <c r="M53" s="262"/>
      <c r="N53" s="262"/>
      <c r="O53" s="262"/>
      <c r="P53" s="262"/>
    </row>
    <row r="54" spans="1:256" s="78" customFormat="1" ht="12.75" customHeight="1">
      <c r="A54" s="260">
        <v>40</v>
      </c>
      <c r="B54" s="162"/>
      <c r="C54" s="280" t="s">
        <v>119</v>
      </c>
      <c r="D54" s="260" t="s">
        <v>73</v>
      </c>
      <c r="E54" s="261">
        <f>44.3</f>
        <v>44.3</v>
      </c>
      <c r="F54" s="262"/>
      <c r="G54" s="263"/>
      <c r="H54" s="262"/>
      <c r="I54" s="262"/>
      <c r="J54" s="262"/>
      <c r="K54" s="262"/>
      <c r="L54" s="262"/>
      <c r="M54" s="262"/>
      <c r="N54" s="262"/>
      <c r="O54" s="262"/>
      <c r="P54" s="262"/>
    </row>
    <row r="55" spans="1:256" s="78" customFormat="1" ht="12.75" customHeight="1">
      <c r="A55" s="260">
        <v>41</v>
      </c>
      <c r="B55" s="162"/>
      <c r="C55" s="161" t="s">
        <v>120</v>
      </c>
      <c r="D55" s="260" t="s">
        <v>73</v>
      </c>
      <c r="E55" s="261">
        <v>44.3</v>
      </c>
      <c r="F55" s="262"/>
      <c r="G55" s="263"/>
      <c r="H55" s="262"/>
      <c r="I55" s="262"/>
      <c r="J55" s="262"/>
      <c r="K55" s="262"/>
      <c r="L55" s="262"/>
      <c r="M55" s="262"/>
      <c r="N55" s="262"/>
      <c r="O55" s="262"/>
      <c r="P55" s="262"/>
    </row>
    <row r="56" spans="1:256" s="78" customFormat="1" ht="12.75" customHeight="1">
      <c r="A56" s="260">
        <v>42</v>
      </c>
      <c r="B56" s="162"/>
      <c r="C56" s="280" t="s">
        <v>121</v>
      </c>
      <c r="D56" s="260" t="s">
        <v>73</v>
      </c>
      <c r="E56" s="261">
        <f>3.74*3.2</f>
        <v>12</v>
      </c>
      <c r="F56" s="262"/>
      <c r="G56" s="263"/>
      <c r="H56" s="262"/>
      <c r="I56" s="262"/>
      <c r="J56" s="262"/>
      <c r="K56" s="262"/>
      <c r="L56" s="262"/>
      <c r="M56" s="262"/>
      <c r="N56" s="262"/>
      <c r="O56" s="262"/>
      <c r="P56" s="262"/>
    </row>
    <row r="57" spans="1:256" s="78" customFormat="1" ht="12.75" customHeight="1">
      <c r="A57" s="260">
        <v>43</v>
      </c>
      <c r="B57" s="162"/>
      <c r="C57" s="280" t="s">
        <v>122</v>
      </c>
      <c r="D57" s="260" t="s">
        <v>73</v>
      </c>
      <c r="E57" s="261">
        <v>12</v>
      </c>
      <c r="F57" s="262"/>
      <c r="G57" s="263"/>
      <c r="H57" s="262"/>
      <c r="I57" s="262"/>
      <c r="J57" s="262"/>
      <c r="K57" s="262"/>
      <c r="L57" s="262"/>
      <c r="M57" s="262"/>
      <c r="N57" s="262"/>
      <c r="O57" s="262"/>
      <c r="P57" s="262"/>
    </row>
    <row r="58" spans="1:256" s="78" customFormat="1" ht="12.75" customHeight="1">
      <c r="A58" s="260">
        <v>44</v>
      </c>
      <c r="B58" s="162"/>
      <c r="C58" s="280" t="s">
        <v>123</v>
      </c>
      <c r="D58" s="260" t="s">
        <v>73</v>
      </c>
      <c r="E58" s="261">
        <v>12</v>
      </c>
      <c r="F58" s="262"/>
      <c r="G58" s="263"/>
      <c r="H58" s="262"/>
      <c r="I58" s="262"/>
      <c r="J58" s="262"/>
      <c r="K58" s="262"/>
      <c r="L58" s="262"/>
      <c r="M58" s="262"/>
      <c r="N58" s="262"/>
      <c r="O58" s="262"/>
      <c r="P58" s="262"/>
    </row>
    <row r="59" spans="1:256" s="78" customFormat="1" ht="12.75" customHeight="1">
      <c r="A59" s="260">
        <v>45</v>
      </c>
      <c r="B59" s="162"/>
      <c r="C59" s="280" t="s">
        <v>124</v>
      </c>
      <c r="D59" s="260" t="s">
        <v>73</v>
      </c>
      <c r="E59" s="261">
        <v>12</v>
      </c>
      <c r="F59" s="262"/>
      <c r="G59" s="263"/>
      <c r="H59" s="262"/>
      <c r="I59" s="262"/>
      <c r="J59" s="262"/>
      <c r="K59" s="262"/>
      <c r="L59" s="262"/>
      <c r="M59" s="262"/>
      <c r="N59" s="262"/>
      <c r="O59" s="262"/>
      <c r="P59" s="262"/>
    </row>
    <row r="60" spans="1:256" s="78" customFormat="1" ht="12.75" customHeight="1">
      <c r="A60" s="260">
        <v>46</v>
      </c>
      <c r="B60" s="162"/>
      <c r="C60" s="280" t="s">
        <v>125</v>
      </c>
      <c r="D60" s="260" t="s">
        <v>73</v>
      </c>
      <c r="E60" s="261">
        <v>12</v>
      </c>
      <c r="F60" s="262"/>
      <c r="G60" s="263"/>
      <c r="H60" s="262"/>
      <c r="I60" s="262"/>
      <c r="J60" s="262"/>
      <c r="K60" s="262"/>
      <c r="L60" s="262"/>
      <c r="M60" s="262"/>
      <c r="N60" s="262"/>
      <c r="O60" s="262"/>
      <c r="P60" s="262"/>
    </row>
    <row r="61" spans="1:256" s="78" customFormat="1" ht="12.75" customHeight="1">
      <c r="A61" s="351"/>
      <c r="B61" s="351"/>
      <c r="C61" s="356" t="s">
        <v>126</v>
      </c>
      <c r="D61" s="351"/>
      <c r="E61" s="351"/>
      <c r="F61" s="351"/>
      <c r="G61" s="351"/>
      <c r="H61" s="351"/>
      <c r="I61" s="351"/>
      <c r="J61" s="351"/>
      <c r="K61" s="351"/>
      <c r="L61" s="351"/>
      <c r="M61" s="351"/>
      <c r="N61" s="352"/>
      <c r="O61" s="353"/>
      <c r="P61" s="353"/>
    </row>
    <row r="62" spans="1:256" s="104" customFormat="1" ht="13.2">
      <c r="A62" s="155"/>
      <c r="B62" s="156"/>
      <c r="C62" s="166" t="s">
        <v>127</v>
      </c>
      <c r="D62" s="125"/>
      <c r="E62" s="158"/>
      <c r="F62" s="159"/>
      <c r="G62" s="160"/>
      <c r="H62" s="164"/>
      <c r="I62" s="165"/>
      <c r="J62" s="158"/>
      <c r="K62" s="158"/>
      <c r="L62" s="158"/>
      <c r="M62" s="158"/>
      <c r="N62" s="101"/>
      <c r="O62" s="103"/>
      <c r="P62" s="103"/>
      <c r="IV62" s="105"/>
    </row>
    <row r="63" spans="1:256" s="104" customFormat="1" ht="13.2">
      <c r="A63" s="155">
        <v>47</v>
      </c>
      <c r="B63" s="156"/>
      <c r="C63" s="124" t="s">
        <v>128</v>
      </c>
      <c r="D63" s="125" t="s">
        <v>129</v>
      </c>
      <c r="E63" s="158">
        <v>17</v>
      </c>
      <c r="F63" s="262"/>
      <c r="G63" s="263"/>
      <c r="H63" s="262"/>
      <c r="I63" s="262"/>
      <c r="J63" s="262"/>
      <c r="K63" s="262"/>
      <c r="L63" s="262"/>
      <c r="M63" s="262"/>
      <c r="N63" s="262"/>
      <c r="O63" s="262"/>
      <c r="P63" s="262"/>
      <c r="IV63" s="105"/>
    </row>
    <row r="64" spans="1:256" s="104" customFormat="1" ht="13.2">
      <c r="A64" s="155">
        <v>48</v>
      </c>
      <c r="B64" s="156"/>
      <c r="C64" s="124" t="s">
        <v>130</v>
      </c>
      <c r="D64" s="125" t="s">
        <v>129</v>
      </c>
      <c r="E64" s="158">
        <v>1</v>
      </c>
      <c r="F64" s="262"/>
      <c r="G64" s="263"/>
      <c r="H64" s="262"/>
      <c r="I64" s="262"/>
      <c r="J64" s="262"/>
      <c r="K64" s="262"/>
      <c r="L64" s="262"/>
      <c r="M64" s="262"/>
      <c r="N64" s="262"/>
      <c r="O64" s="262"/>
      <c r="P64" s="262"/>
      <c r="IV64" s="105"/>
    </row>
    <row r="65" spans="1:256" s="104" customFormat="1" ht="13.2">
      <c r="A65" s="155">
        <v>49</v>
      </c>
      <c r="B65" s="156"/>
      <c r="C65" s="124" t="s">
        <v>72</v>
      </c>
      <c r="D65" s="125" t="s">
        <v>73</v>
      </c>
      <c r="E65" s="158">
        <f>(2.7+0.9+1.3+0.6+0.72+1.14+1.2)*3</f>
        <v>25.68</v>
      </c>
      <c r="F65" s="262"/>
      <c r="G65" s="263"/>
      <c r="H65" s="262"/>
      <c r="I65" s="262"/>
      <c r="J65" s="262"/>
      <c r="K65" s="262"/>
      <c r="L65" s="262"/>
      <c r="M65" s="262"/>
      <c r="N65" s="262"/>
      <c r="O65" s="262"/>
      <c r="P65" s="262"/>
      <c r="IV65" s="105"/>
    </row>
    <row r="66" spans="1:256" s="104" customFormat="1" ht="13.2">
      <c r="A66" s="155">
        <v>50</v>
      </c>
      <c r="B66" s="156"/>
      <c r="C66" s="124" t="s">
        <v>131</v>
      </c>
      <c r="D66" s="125" t="s">
        <v>105</v>
      </c>
      <c r="E66" s="158">
        <f>7+5</f>
        <v>12</v>
      </c>
      <c r="F66" s="159"/>
      <c r="G66" s="263"/>
      <c r="H66" s="262"/>
      <c r="I66" s="262"/>
      <c r="J66" s="262"/>
      <c r="K66" s="262"/>
      <c r="L66" s="262"/>
      <c r="M66" s="262"/>
      <c r="N66" s="262"/>
      <c r="O66" s="262"/>
      <c r="P66" s="262"/>
      <c r="IV66" s="105"/>
    </row>
    <row r="67" spans="1:256" s="104" customFormat="1" ht="13.2">
      <c r="A67" s="155">
        <v>51</v>
      </c>
      <c r="B67" s="156"/>
      <c r="C67" s="124" t="s">
        <v>132</v>
      </c>
      <c r="D67" s="125" t="s">
        <v>105</v>
      </c>
      <c r="E67" s="158">
        <v>1</v>
      </c>
      <c r="F67" s="159"/>
      <c r="G67" s="263"/>
      <c r="H67" s="262"/>
      <c r="I67" s="262"/>
      <c r="J67" s="262"/>
      <c r="K67" s="262"/>
      <c r="L67" s="262"/>
      <c r="M67" s="262"/>
      <c r="N67" s="262"/>
      <c r="O67" s="262"/>
      <c r="P67" s="262"/>
      <c r="IV67" s="105"/>
    </row>
    <row r="68" spans="1:256" s="104" customFormat="1" ht="13.2">
      <c r="A68" s="155">
        <v>52</v>
      </c>
      <c r="B68" s="106"/>
      <c r="C68" s="107" t="s">
        <v>133</v>
      </c>
      <c r="D68" s="100" t="s">
        <v>73</v>
      </c>
      <c r="E68" s="345">
        <v>524.70000000000005</v>
      </c>
      <c r="F68" s="102"/>
      <c r="G68" s="263"/>
      <c r="H68" s="262"/>
      <c r="I68" s="262"/>
      <c r="J68" s="262"/>
      <c r="K68" s="262"/>
      <c r="L68" s="262"/>
      <c r="M68" s="262"/>
      <c r="N68" s="262"/>
      <c r="O68" s="262"/>
      <c r="P68" s="262"/>
      <c r="IV68" s="105"/>
    </row>
    <row r="69" spans="1:256" s="104" customFormat="1" ht="13.2">
      <c r="A69" s="155">
        <v>53</v>
      </c>
      <c r="B69" s="106"/>
      <c r="C69" s="107" t="s">
        <v>134</v>
      </c>
      <c r="D69" s="100" t="s">
        <v>73</v>
      </c>
      <c r="E69" s="345">
        <v>157</v>
      </c>
      <c r="F69" s="102"/>
      <c r="G69" s="263"/>
      <c r="H69" s="262"/>
      <c r="I69" s="262"/>
      <c r="J69" s="262"/>
      <c r="K69" s="262"/>
      <c r="L69" s="262"/>
      <c r="M69" s="262"/>
      <c r="N69" s="262"/>
      <c r="O69" s="262"/>
      <c r="P69" s="262"/>
      <c r="IV69" s="105"/>
    </row>
    <row r="70" spans="1:256" s="104" customFormat="1" ht="13.2">
      <c r="A70" s="155">
        <v>54</v>
      </c>
      <c r="B70" s="106"/>
      <c r="C70" s="107" t="s">
        <v>135</v>
      </c>
      <c r="D70" s="100" t="s">
        <v>73</v>
      </c>
      <c r="E70" s="345">
        <v>357.2</v>
      </c>
      <c r="F70" s="102"/>
      <c r="G70" s="263"/>
      <c r="H70" s="262"/>
      <c r="I70" s="262"/>
      <c r="J70" s="262"/>
      <c r="K70" s="262"/>
      <c r="L70" s="262"/>
      <c r="M70" s="262"/>
      <c r="N70" s="262"/>
      <c r="O70" s="262"/>
      <c r="P70" s="262"/>
      <c r="IV70" s="105"/>
    </row>
    <row r="71" spans="1:256" s="104" customFormat="1" ht="13.2">
      <c r="A71" s="155">
        <v>55</v>
      </c>
      <c r="B71" s="106"/>
      <c r="C71" s="107" t="s">
        <v>136</v>
      </c>
      <c r="D71" s="100" t="s">
        <v>73</v>
      </c>
      <c r="E71" s="345">
        <v>156.5</v>
      </c>
      <c r="F71" s="102"/>
      <c r="G71" s="263"/>
      <c r="H71" s="262"/>
      <c r="I71" s="262"/>
      <c r="J71" s="262"/>
      <c r="K71" s="262"/>
      <c r="L71" s="262"/>
      <c r="M71" s="262"/>
      <c r="N71" s="262"/>
      <c r="O71" s="262"/>
      <c r="P71" s="262"/>
      <c r="IV71" s="105"/>
    </row>
    <row r="72" spans="1:256" s="104" customFormat="1" ht="13.2">
      <c r="A72" s="155"/>
      <c r="B72" s="106"/>
      <c r="C72" s="121" t="s">
        <v>137</v>
      </c>
      <c r="D72" s="100"/>
      <c r="E72" s="101"/>
      <c r="F72" s="102"/>
      <c r="G72" s="263"/>
      <c r="H72" s="262"/>
      <c r="I72" s="262"/>
      <c r="J72" s="262"/>
      <c r="K72" s="262"/>
      <c r="L72" s="262"/>
      <c r="M72" s="262"/>
      <c r="N72" s="262"/>
      <c r="O72" s="262"/>
      <c r="P72" s="262"/>
      <c r="IV72" s="105"/>
    </row>
    <row r="73" spans="1:256" s="104" customFormat="1" ht="13.2">
      <c r="A73" s="155">
        <v>56</v>
      </c>
      <c r="B73" s="106"/>
      <c r="C73" s="107" t="s">
        <v>138</v>
      </c>
      <c r="D73" s="100" t="s">
        <v>73</v>
      </c>
      <c r="E73" s="101">
        <f>2+2.7*3-2*2+(2+0.5)*3</f>
        <v>13.6</v>
      </c>
      <c r="F73" s="262"/>
      <c r="G73" s="263"/>
      <c r="H73" s="262"/>
      <c r="I73" s="262"/>
      <c r="J73" s="262"/>
      <c r="K73" s="262"/>
      <c r="L73" s="262"/>
      <c r="M73" s="262"/>
      <c r="N73" s="262"/>
      <c r="O73" s="262"/>
      <c r="P73" s="262"/>
      <c r="IV73" s="105"/>
    </row>
    <row r="74" spans="1:256" s="104" customFormat="1" ht="13.2">
      <c r="A74" s="155">
        <v>57</v>
      </c>
      <c r="B74" s="106"/>
      <c r="C74" s="107" t="s">
        <v>139</v>
      </c>
      <c r="D74" s="100" t="s">
        <v>76</v>
      </c>
      <c r="E74" s="101">
        <f>1.07*2*0.5</f>
        <v>1.07</v>
      </c>
      <c r="F74" s="262"/>
      <c r="G74" s="263"/>
      <c r="H74" s="262"/>
      <c r="I74" s="262"/>
      <c r="J74" s="262"/>
      <c r="K74" s="262"/>
      <c r="L74" s="262"/>
      <c r="M74" s="262"/>
      <c r="N74" s="262"/>
      <c r="O74" s="262"/>
      <c r="P74" s="262"/>
      <c r="IV74" s="105"/>
    </row>
    <row r="75" spans="1:256" s="104" customFormat="1" ht="26.4">
      <c r="A75" s="155">
        <v>58</v>
      </c>
      <c r="B75" s="106"/>
      <c r="C75" s="281" t="s">
        <v>104</v>
      </c>
      <c r="D75" s="100" t="s">
        <v>105</v>
      </c>
      <c r="E75" s="101">
        <v>1</v>
      </c>
      <c r="F75" s="262"/>
      <c r="G75" s="263"/>
      <c r="H75" s="262"/>
      <c r="I75" s="167"/>
      <c r="J75" s="167"/>
      <c r="K75" s="262"/>
      <c r="L75" s="262"/>
      <c r="M75" s="262"/>
      <c r="N75" s="262"/>
      <c r="O75" s="262"/>
      <c r="P75" s="262"/>
      <c r="IV75" s="105"/>
    </row>
    <row r="76" spans="1:256" s="104" customFormat="1" ht="13.2">
      <c r="A76" s="155">
        <v>59</v>
      </c>
      <c r="B76" s="106"/>
      <c r="C76" s="281" t="s">
        <v>140</v>
      </c>
      <c r="D76" s="100" t="s">
        <v>73</v>
      </c>
      <c r="E76" s="101">
        <f>2+(2.7*3-2*2+(2+0.5)*3)*2</f>
        <v>25.2</v>
      </c>
      <c r="F76" s="262"/>
      <c r="G76" s="263"/>
      <c r="H76" s="262"/>
      <c r="I76" s="262"/>
      <c r="J76" s="262"/>
      <c r="K76" s="262"/>
      <c r="L76" s="262"/>
      <c r="M76" s="262"/>
      <c r="N76" s="262"/>
      <c r="O76" s="262"/>
      <c r="P76" s="262"/>
      <c r="IV76" s="105"/>
    </row>
    <row r="77" spans="1:256" s="104" customFormat="1" ht="13.2">
      <c r="A77" s="155">
        <v>60</v>
      </c>
      <c r="B77" s="106"/>
      <c r="C77" s="107" t="s">
        <v>141</v>
      </c>
      <c r="D77" s="100" t="s">
        <v>73</v>
      </c>
      <c r="E77" s="101">
        <f>2.5*3</f>
        <v>7.5</v>
      </c>
      <c r="F77" s="102"/>
      <c r="G77" s="263"/>
      <c r="H77" s="262"/>
      <c r="I77" s="262"/>
      <c r="J77" s="262"/>
      <c r="K77" s="262"/>
      <c r="L77" s="262"/>
      <c r="M77" s="262"/>
      <c r="N77" s="262"/>
      <c r="O77" s="262"/>
      <c r="P77" s="262"/>
      <c r="IV77" s="105"/>
    </row>
    <row r="78" spans="1:256" s="104" customFormat="1" ht="13.2">
      <c r="A78" s="99"/>
      <c r="B78" s="106"/>
      <c r="C78" s="121" t="s">
        <v>142</v>
      </c>
      <c r="D78" s="100"/>
      <c r="E78" s="101"/>
      <c r="F78" s="102"/>
      <c r="G78" s="263"/>
      <c r="H78" s="262"/>
      <c r="I78" s="262"/>
      <c r="J78" s="262"/>
      <c r="K78" s="262"/>
      <c r="L78" s="262"/>
      <c r="M78" s="262"/>
      <c r="N78" s="262"/>
      <c r="O78" s="262"/>
      <c r="P78" s="262"/>
      <c r="IV78" s="105"/>
    </row>
    <row r="79" spans="1:256" s="104" customFormat="1" ht="13.2">
      <c r="A79" s="99">
        <v>61</v>
      </c>
      <c r="B79" s="106"/>
      <c r="C79" s="107" t="s">
        <v>143</v>
      </c>
      <c r="D79" s="100" t="s">
        <v>73</v>
      </c>
      <c r="E79" s="101">
        <f>3.6*1.2</f>
        <v>4.32</v>
      </c>
      <c r="F79" s="102"/>
      <c r="G79" s="263"/>
      <c r="H79" s="262"/>
      <c r="I79" s="262"/>
      <c r="J79" s="262"/>
      <c r="K79" s="262"/>
      <c r="L79" s="262"/>
      <c r="M79" s="262"/>
      <c r="N79" s="262"/>
      <c r="O79" s="262"/>
      <c r="P79" s="262"/>
      <c r="IV79" s="105"/>
    </row>
    <row r="80" spans="1:256" s="104" customFormat="1" ht="13.2">
      <c r="A80" s="99">
        <v>62</v>
      </c>
      <c r="B80" s="106"/>
      <c r="C80" s="107" t="s">
        <v>144</v>
      </c>
      <c r="D80" s="100" t="s">
        <v>81</v>
      </c>
      <c r="E80" s="101">
        <v>3.6</v>
      </c>
      <c r="F80" s="102"/>
      <c r="G80" s="263"/>
      <c r="H80" s="262"/>
      <c r="I80" s="262"/>
      <c r="J80" s="262"/>
      <c r="K80" s="262"/>
      <c r="L80" s="262"/>
      <c r="M80" s="262"/>
      <c r="N80" s="262"/>
      <c r="O80" s="262"/>
      <c r="P80" s="262"/>
      <c r="IV80" s="105"/>
    </row>
    <row r="81" spans="1:256" s="104" customFormat="1" ht="13.2">
      <c r="A81" s="99">
        <v>63</v>
      </c>
      <c r="B81" s="106"/>
      <c r="C81" s="280" t="s">
        <v>113</v>
      </c>
      <c r="D81" s="260" t="s">
        <v>73</v>
      </c>
      <c r="E81" s="101">
        <v>357.2</v>
      </c>
      <c r="F81" s="262"/>
      <c r="G81" s="263"/>
      <c r="H81" s="262"/>
      <c r="I81" s="262"/>
      <c r="J81" s="262"/>
      <c r="K81" s="262"/>
      <c r="L81" s="262"/>
      <c r="M81" s="262"/>
      <c r="N81" s="262"/>
      <c r="O81" s="262"/>
      <c r="P81" s="262"/>
      <c r="IV81" s="105"/>
    </row>
    <row r="82" spans="1:256" s="104" customFormat="1" ht="13.2">
      <c r="A82" s="99">
        <v>64</v>
      </c>
      <c r="B82" s="106"/>
      <c r="C82" s="280" t="s">
        <v>114</v>
      </c>
      <c r="D82" s="260" t="s">
        <v>73</v>
      </c>
      <c r="E82" s="101">
        <v>357.2</v>
      </c>
      <c r="F82" s="262"/>
      <c r="G82" s="263"/>
      <c r="H82" s="262"/>
      <c r="I82" s="262"/>
      <c r="J82" s="262"/>
      <c r="K82" s="262"/>
      <c r="L82" s="262"/>
      <c r="M82" s="262"/>
      <c r="N82" s="262"/>
      <c r="O82" s="262"/>
      <c r="P82" s="262"/>
      <c r="IV82" s="105"/>
    </row>
    <row r="83" spans="1:256" s="104" customFormat="1" ht="13.2">
      <c r="A83" s="99">
        <v>65</v>
      </c>
      <c r="B83" s="106"/>
      <c r="C83" s="280" t="s">
        <v>115</v>
      </c>
      <c r="D83" s="260" t="s">
        <v>73</v>
      </c>
      <c r="E83" s="101">
        <v>357.2</v>
      </c>
      <c r="F83" s="262"/>
      <c r="G83" s="263"/>
      <c r="H83" s="262"/>
      <c r="I83" s="262"/>
      <c r="J83" s="262"/>
      <c r="K83" s="262"/>
      <c r="L83" s="262"/>
      <c r="M83" s="262"/>
      <c r="N83" s="262"/>
      <c r="O83" s="262"/>
      <c r="P83" s="262"/>
      <c r="IV83" s="105"/>
    </row>
    <row r="84" spans="1:256" s="104" customFormat="1" ht="13.2">
      <c r="A84" s="99">
        <v>66</v>
      </c>
      <c r="B84" s="106"/>
      <c r="C84" s="280" t="s">
        <v>116</v>
      </c>
      <c r="D84" s="260" t="s">
        <v>73</v>
      </c>
      <c r="E84" s="101">
        <v>357.2</v>
      </c>
      <c r="F84" s="262"/>
      <c r="G84" s="263"/>
      <c r="H84" s="262"/>
      <c r="I84" s="262"/>
      <c r="J84" s="262"/>
      <c r="K84" s="262"/>
      <c r="L84" s="262"/>
      <c r="M84" s="262"/>
      <c r="N84" s="262"/>
      <c r="O84" s="262"/>
      <c r="P84" s="262"/>
      <c r="IV84" s="105"/>
    </row>
    <row r="85" spans="1:256" s="104" customFormat="1" ht="13.2">
      <c r="A85" s="99">
        <v>67</v>
      </c>
      <c r="B85" s="106"/>
      <c r="C85" s="107" t="s">
        <v>145</v>
      </c>
      <c r="D85" s="100" t="s">
        <v>73</v>
      </c>
      <c r="E85" s="101">
        <v>157</v>
      </c>
      <c r="F85" s="159"/>
      <c r="G85" s="263"/>
      <c r="H85" s="262"/>
      <c r="I85" s="262"/>
      <c r="J85" s="262"/>
      <c r="K85" s="262"/>
      <c r="L85" s="262"/>
      <c r="M85" s="262"/>
      <c r="N85" s="262"/>
      <c r="O85" s="262"/>
      <c r="P85" s="262"/>
      <c r="IV85" s="105"/>
    </row>
    <row r="86" spans="1:256" s="104" customFormat="1" ht="13.2">
      <c r="A86" s="99">
        <v>68</v>
      </c>
      <c r="B86" s="106"/>
      <c r="C86" s="107" t="s">
        <v>146</v>
      </c>
      <c r="D86" s="100" t="s">
        <v>73</v>
      </c>
      <c r="E86" s="101">
        <v>524.70000000000005</v>
      </c>
      <c r="F86" s="262"/>
      <c r="G86" s="263"/>
      <c r="H86" s="262"/>
      <c r="I86" s="262"/>
      <c r="J86" s="262"/>
      <c r="K86" s="262"/>
      <c r="L86" s="262"/>
      <c r="M86" s="262"/>
      <c r="N86" s="262"/>
      <c r="O86" s="262"/>
      <c r="P86" s="262"/>
      <c r="IV86" s="105"/>
    </row>
    <row r="87" spans="1:256" s="104" customFormat="1" ht="13.2">
      <c r="A87" s="99">
        <v>69</v>
      </c>
      <c r="B87" s="106"/>
      <c r="C87" s="107" t="s">
        <v>147</v>
      </c>
      <c r="D87" s="100" t="s">
        <v>81</v>
      </c>
      <c r="E87" s="101">
        <v>452</v>
      </c>
      <c r="F87" s="262"/>
      <c r="G87" s="263"/>
      <c r="H87" s="262"/>
      <c r="I87" s="262"/>
      <c r="J87" s="262"/>
      <c r="K87" s="262"/>
      <c r="L87" s="262"/>
      <c r="M87" s="262"/>
      <c r="N87" s="262"/>
      <c r="O87" s="262"/>
      <c r="P87" s="262"/>
      <c r="IV87" s="105"/>
    </row>
    <row r="88" spans="1:256" s="104" customFormat="1" ht="13.2">
      <c r="A88" s="99">
        <v>70</v>
      </c>
      <c r="B88" s="106"/>
      <c r="C88" s="107" t="s">
        <v>148</v>
      </c>
      <c r="D88" s="100" t="s">
        <v>81</v>
      </c>
      <c r="E88" s="101">
        <v>30.1</v>
      </c>
      <c r="F88" s="102"/>
      <c r="G88" s="263"/>
      <c r="H88" s="262"/>
      <c r="I88" s="262"/>
      <c r="J88" s="262"/>
      <c r="K88" s="262"/>
      <c r="L88" s="262"/>
      <c r="M88" s="262"/>
      <c r="N88" s="262"/>
      <c r="O88" s="262"/>
      <c r="P88" s="262"/>
      <c r="IV88" s="105"/>
    </row>
    <row r="89" spans="1:256" s="104" customFormat="1" ht="13.2">
      <c r="A89" s="99"/>
      <c r="B89" s="106"/>
      <c r="C89" s="121" t="s">
        <v>149</v>
      </c>
      <c r="D89" s="100"/>
      <c r="E89" s="101"/>
      <c r="F89" s="102"/>
      <c r="G89" s="263"/>
      <c r="H89" s="262"/>
      <c r="I89" s="262"/>
      <c r="J89" s="262"/>
      <c r="K89" s="262"/>
      <c r="L89" s="262"/>
      <c r="M89" s="262"/>
      <c r="N89" s="262"/>
      <c r="O89" s="262"/>
      <c r="P89" s="262"/>
      <c r="IV89" s="105"/>
    </row>
    <row r="90" spans="1:256" s="104" customFormat="1" ht="26.4">
      <c r="A90" s="99">
        <v>72</v>
      </c>
      <c r="B90" s="106"/>
      <c r="C90" s="122" t="s">
        <v>150</v>
      </c>
      <c r="D90" s="100" t="s">
        <v>90</v>
      </c>
      <c r="E90" s="101">
        <v>9</v>
      </c>
      <c r="F90" s="102"/>
      <c r="G90" s="263"/>
      <c r="H90" s="262"/>
      <c r="I90" s="262"/>
      <c r="J90" s="262"/>
      <c r="K90" s="262"/>
      <c r="L90" s="262"/>
      <c r="M90" s="262"/>
      <c r="N90" s="262"/>
      <c r="O90" s="262"/>
      <c r="P90" s="262"/>
      <c r="IV90" s="105"/>
    </row>
    <row r="91" spans="1:256" s="104" customFormat="1" ht="26.4">
      <c r="A91" s="99">
        <v>73</v>
      </c>
      <c r="B91" s="152"/>
      <c r="C91" s="122" t="s">
        <v>151</v>
      </c>
      <c r="D91" s="100" t="s">
        <v>90</v>
      </c>
      <c r="E91" s="153">
        <v>1</v>
      </c>
      <c r="F91" s="102"/>
      <c r="G91" s="263"/>
      <c r="H91" s="262"/>
      <c r="I91" s="262"/>
      <c r="J91" s="262"/>
      <c r="K91" s="262"/>
      <c r="L91" s="262"/>
      <c r="M91" s="262"/>
      <c r="N91" s="262"/>
      <c r="O91" s="262"/>
      <c r="P91" s="262"/>
      <c r="IV91" s="105"/>
    </row>
    <row r="92" spans="1:256" s="104" customFormat="1" ht="26.4">
      <c r="A92" s="99">
        <v>74</v>
      </c>
      <c r="B92" s="156"/>
      <c r="C92" s="163" t="s">
        <v>152</v>
      </c>
      <c r="D92" s="109" t="s">
        <v>90</v>
      </c>
      <c r="E92" s="253">
        <v>5</v>
      </c>
      <c r="F92" s="102"/>
      <c r="G92" s="263"/>
      <c r="H92" s="262"/>
      <c r="I92" s="262"/>
      <c r="J92" s="262"/>
      <c r="K92" s="262"/>
      <c r="L92" s="262"/>
      <c r="M92" s="262"/>
      <c r="N92" s="262"/>
      <c r="O92" s="262"/>
      <c r="P92" s="262"/>
      <c r="IV92" s="105"/>
    </row>
    <row r="93" spans="1:256" s="104" customFormat="1" ht="26.4">
      <c r="A93" s="99">
        <v>75</v>
      </c>
      <c r="B93" s="156"/>
      <c r="C93" s="161" t="s">
        <v>153</v>
      </c>
      <c r="D93" s="125" t="s">
        <v>90</v>
      </c>
      <c r="E93" s="158">
        <v>1</v>
      </c>
      <c r="F93" s="102"/>
      <c r="G93" s="263"/>
      <c r="H93" s="262"/>
      <c r="I93" s="262"/>
      <c r="J93" s="262"/>
      <c r="K93" s="262"/>
      <c r="L93" s="262"/>
      <c r="M93" s="262"/>
      <c r="N93" s="262"/>
      <c r="O93" s="262"/>
      <c r="P93" s="262"/>
      <c r="IV93" s="105"/>
    </row>
    <row r="94" spans="1:256" s="104" customFormat="1" ht="26.4">
      <c r="A94" s="99">
        <v>76</v>
      </c>
      <c r="B94" s="156"/>
      <c r="C94" s="161" t="s">
        <v>154</v>
      </c>
      <c r="D94" s="125" t="s">
        <v>90</v>
      </c>
      <c r="E94" s="158">
        <v>1</v>
      </c>
      <c r="F94" s="102"/>
      <c r="G94" s="263"/>
      <c r="H94" s="262"/>
      <c r="I94" s="262"/>
      <c r="J94" s="262"/>
      <c r="K94" s="262"/>
      <c r="L94" s="262"/>
      <c r="M94" s="262"/>
      <c r="N94" s="262"/>
      <c r="O94" s="262"/>
      <c r="P94" s="262"/>
      <c r="IV94" s="105"/>
    </row>
    <row r="95" spans="1:256" s="104" customFormat="1" ht="26.4">
      <c r="A95" s="99">
        <v>77</v>
      </c>
      <c r="B95" s="156"/>
      <c r="C95" s="161" t="s">
        <v>155</v>
      </c>
      <c r="D95" s="125" t="s">
        <v>90</v>
      </c>
      <c r="E95" s="158">
        <v>1</v>
      </c>
      <c r="F95" s="102"/>
      <c r="G95" s="263"/>
      <c r="H95" s="262"/>
      <c r="I95" s="262"/>
      <c r="J95" s="262"/>
      <c r="K95" s="262"/>
      <c r="L95" s="262"/>
      <c r="M95" s="262"/>
      <c r="N95" s="262"/>
      <c r="O95" s="262"/>
      <c r="P95" s="262"/>
      <c r="IV95" s="105"/>
    </row>
    <row r="96" spans="1:256" s="104" customFormat="1" ht="26.4">
      <c r="A96" s="99">
        <v>78</v>
      </c>
      <c r="B96" s="156"/>
      <c r="C96" s="161" t="s">
        <v>156</v>
      </c>
      <c r="D96" s="125" t="s">
        <v>90</v>
      </c>
      <c r="E96" s="158">
        <v>1</v>
      </c>
      <c r="F96" s="102"/>
      <c r="G96" s="263"/>
      <c r="H96" s="262"/>
      <c r="I96" s="262"/>
      <c r="J96" s="262"/>
      <c r="K96" s="262"/>
      <c r="L96" s="262"/>
      <c r="M96" s="262"/>
      <c r="N96" s="262"/>
      <c r="O96" s="262"/>
      <c r="P96" s="262"/>
      <c r="IV96" s="105"/>
    </row>
    <row r="97" spans="1:256" s="104" customFormat="1" ht="26.4">
      <c r="A97" s="99">
        <v>79</v>
      </c>
      <c r="B97" s="156"/>
      <c r="C97" s="161" t="s">
        <v>157</v>
      </c>
      <c r="D97" s="125" t="s">
        <v>90</v>
      </c>
      <c r="E97" s="158">
        <v>1</v>
      </c>
      <c r="F97" s="102"/>
      <c r="G97" s="263"/>
      <c r="H97" s="262"/>
      <c r="I97" s="262"/>
      <c r="J97" s="262"/>
      <c r="K97" s="262"/>
      <c r="L97" s="262"/>
      <c r="M97" s="262"/>
      <c r="N97" s="262"/>
      <c r="O97" s="262"/>
      <c r="P97" s="262"/>
      <c r="IV97" s="105"/>
    </row>
    <row r="98" spans="1:256" s="104" customFormat="1" ht="26.4">
      <c r="A98" s="99">
        <v>80</v>
      </c>
      <c r="B98" s="156"/>
      <c r="C98" s="161" t="s">
        <v>158</v>
      </c>
      <c r="D98" s="125" t="s">
        <v>90</v>
      </c>
      <c r="E98" s="158">
        <v>1</v>
      </c>
      <c r="F98" s="102"/>
      <c r="G98" s="263"/>
      <c r="H98" s="262"/>
      <c r="I98" s="262"/>
      <c r="J98" s="262"/>
      <c r="K98" s="262"/>
      <c r="L98" s="262"/>
      <c r="M98" s="262"/>
      <c r="N98" s="262"/>
      <c r="O98" s="262"/>
      <c r="P98" s="262"/>
      <c r="IV98" s="105"/>
    </row>
    <row r="99" spans="1:256" s="104" customFormat="1" ht="13.2">
      <c r="A99" s="254"/>
      <c r="B99" s="156"/>
      <c r="C99" s="166" t="s">
        <v>159</v>
      </c>
      <c r="D99" s="125"/>
      <c r="E99" s="158"/>
      <c r="F99" s="159"/>
      <c r="G99" s="263"/>
      <c r="H99" s="262"/>
      <c r="I99" s="262"/>
      <c r="J99" s="262"/>
      <c r="K99" s="262"/>
      <c r="L99" s="262"/>
      <c r="M99" s="262"/>
      <c r="N99" s="262"/>
      <c r="O99" s="262"/>
      <c r="P99" s="262"/>
      <c r="IV99" s="105"/>
    </row>
    <row r="100" spans="1:256" s="104" customFormat="1" ht="13.2">
      <c r="A100" s="254">
        <v>81</v>
      </c>
      <c r="B100" s="156"/>
      <c r="C100" s="161" t="s">
        <v>160</v>
      </c>
      <c r="D100" s="125" t="s">
        <v>73</v>
      </c>
      <c r="E100" s="158">
        <v>2539.1</v>
      </c>
      <c r="F100" s="262"/>
      <c r="G100" s="263"/>
      <c r="H100" s="262"/>
      <c r="I100" s="262"/>
      <c r="J100" s="262"/>
      <c r="K100" s="262"/>
      <c r="L100" s="262"/>
      <c r="M100" s="262"/>
      <c r="N100" s="262"/>
      <c r="O100" s="262"/>
      <c r="P100" s="262"/>
      <c r="IV100" s="105"/>
    </row>
    <row r="101" spans="1:256" s="104" customFormat="1" ht="13.2">
      <c r="A101" s="254">
        <v>82</v>
      </c>
      <c r="B101" s="156"/>
      <c r="C101" s="161" t="s">
        <v>161</v>
      </c>
      <c r="D101" s="125" t="s">
        <v>73</v>
      </c>
      <c r="E101" s="158">
        <v>156.5</v>
      </c>
      <c r="F101" s="159"/>
      <c r="G101" s="263"/>
      <c r="H101" s="262"/>
      <c r="I101" s="262"/>
      <c r="J101" s="262"/>
      <c r="K101" s="262"/>
      <c r="L101" s="262"/>
      <c r="M101" s="262"/>
      <c r="N101" s="262"/>
      <c r="O101" s="262"/>
      <c r="P101" s="262"/>
      <c r="IV101" s="105"/>
    </row>
    <row r="102" spans="1:256" s="104" customFormat="1" ht="13.2">
      <c r="A102" s="254">
        <v>83</v>
      </c>
      <c r="B102" s="156"/>
      <c r="C102" s="161" t="s">
        <v>120</v>
      </c>
      <c r="D102" s="125" t="s">
        <v>73</v>
      </c>
      <c r="E102" s="158">
        <v>1898.3</v>
      </c>
      <c r="F102" s="262"/>
      <c r="G102" s="263"/>
      <c r="H102" s="262"/>
      <c r="I102" s="262"/>
      <c r="J102" s="262"/>
      <c r="K102" s="262"/>
      <c r="L102" s="262"/>
      <c r="M102" s="262"/>
      <c r="N102" s="262"/>
      <c r="O102" s="262"/>
      <c r="P102" s="262"/>
      <c r="IV102" s="105"/>
    </row>
    <row r="103" spans="1:256" s="104" customFormat="1" ht="13.2">
      <c r="A103" s="254">
        <v>84</v>
      </c>
      <c r="B103" s="156"/>
      <c r="C103" s="161" t="s">
        <v>162</v>
      </c>
      <c r="D103" s="125" t="s">
        <v>73</v>
      </c>
      <c r="E103" s="158">
        <v>484.3</v>
      </c>
      <c r="F103" s="262"/>
      <c r="G103" s="263"/>
      <c r="H103" s="262"/>
      <c r="I103" s="262"/>
      <c r="J103" s="262"/>
      <c r="K103" s="262"/>
      <c r="L103" s="262"/>
      <c r="M103" s="262"/>
      <c r="N103" s="262"/>
      <c r="O103" s="262"/>
      <c r="P103" s="262"/>
      <c r="IV103" s="105"/>
    </row>
    <row r="104" spans="1:256" s="104" customFormat="1" ht="13.2">
      <c r="A104" s="254">
        <v>85</v>
      </c>
      <c r="B104" s="156"/>
      <c r="C104" s="161" t="s">
        <v>163</v>
      </c>
      <c r="D104" s="125" t="s">
        <v>73</v>
      </c>
      <c r="E104" s="158">
        <v>59.2</v>
      </c>
      <c r="F104" s="159"/>
      <c r="G104" s="263"/>
      <c r="H104" s="262"/>
      <c r="I104" s="262"/>
      <c r="J104" s="262"/>
      <c r="K104" s="262"/>
      <c r="L104" s="262"/>
      <c r="M104" s="262"/>
      <c r="N104" s="262"/>
      <c r="O104" s="262"/>
      <c r="P104" s="262"/>
      <c r="IV104" s="105"/>
    </row>
    <row r="105" spans="1:256" s="104" customFormat="1" ht="13.2">
      <c r="A105" s="360"/>
      <c r="B105" s="361"/>
      <c r="C105" s="362" t="s">
        <v>164</v>
      </c>
      <c r="D105" s="363"/>
      <c r="E105" s="364"/>
      <c r="F105" s="365"/>
      <c r="G105" s="395"/>
      <c r="H105" s="396"/>
      <c r="I105" s="396"/>
      <c r="J105" s="396"/>
      <c r="K105" s="396"/>
      <c r="L105" s="396"/>
      <c r="M105" s="396"/>
      <c r="N105" s="396"/>
      <c r="O105" s="396"/>
      <c r="P105" s="396"/>
      <c r="IV105" s="105"/>
    </row>
    <row r="106" spans="1:256" s="104" customFormat="1" ht="13.2">
      <c r="A106" s="254">
        <v>86</v>
      </c>
      <c r="B106" s="156"/>
      <c r="C106" s="236" t="s">
        <v>165</v>
      </c>
      <c r="D106" s="282" t="s">
        <v>90</v>
      </c>
      <c r="E106" s="158">
        <v>1</v>
      </c>
      <c r="F106" s="159"/>
      <c r="G106" s="263"/>
      <c r="H106" s="262"/>
      <c r="I106" s="262"/>
      <c r="J106" s="262"/>
      <c r="K106" s="262"/>
      <c r="L106" s="262"/>
      <c r="M106" s="262"/>
      <c r="N106" s="262"/>
      <c r="O106" s="262"/>
      <c r="P106" s="262"/>
      <c r="IV106" s="105"/>
    </row>
    <row r="107" spans="1:256" s="104" customFormat="1" ht="26.4">
      <c r="A107" s="254">
        <v>87</v>
      </c>
      <c r="B107" s="156"/>
      <c r="C107" s="161" t="s">
        <v>657</v>
      </c>
      <c r="D107" s="125" t="s">
        <v>99</v>
      </c>
      <c r="E107" s="158">
        <v>1</v>
      </c>
      <c r="F107" s="159"/>
      <c r="G107" s="263"/>
      <c r="H107" s="262"/>
      <c r="I107" s="262"/>
      <c r="J107" s="262"/>
      <c r="K107" s="262"/>
      <c r="L107" s="262"/>
      <c r="M107" s="262"/>
      <c r="N107" s="262"/>
      <c r="O107" s="262"/>
      <c r="P107" s="262"/>
      <c r="IV107" s="105"/>
    </row>
    <row r="108" spans="1:256" s="104" customFormat="1" ht="26.4">
      <c r="A108" s="254">
        <v>88</v>
      </c>
      <c r="B108" s="156"/>
      <c r="C108" s="161" t="s">
        <v>668</v>
      </c>
      <c r="D108" s="125" t="s">
        <v>99</v>
      </c>
      <c r="E108" s="158">
        <v>1</v>
      </c>
      <c r="F108" s="159"/>
      <c r="G108" s="263"/>
      <c r="H108" s="262"/>
      <c r="I108" s="262"/>
      <c r="J108" s="262"/>
      <c r="K108" s="262"/>
      <c r="L108" s="262"/>
      <c r="M108" s="262"/>
      <c r="N108" s="262"/>
      <c r="O108" s="262"/>
      <c r="P108" s="262"/>
      <c r="IV108" s="105"/>
    </row>
    <row r="109" spans="1:256" s="104" customFormat="1" ht="39.6">
      <c r="A109" s="254">
        <v>89</v>
      </c>
      <c r="B109" s="156"/>
      <c r="C109" s="161" t="s">
        <v>648</v>
      </c>
      <c r="D109" s="125" t="s">
        <v>90</v>
      </c>
      <c r="E109" s="158">
        <v>1</v>
      </c>
      <c r="F109" s="357"/>
      <c r="G109" s="358"/>
      <c r="H109" s="359"/>
      <c r="I109" s="359"/>
      <c r="J109" s="262"/>
      <c r="K109" s="262"/>
      <c r="L109" s="262"/>
      <c r="M109" s="262"/>
      <c r="N109" s="262"/>
      <c r="O109" s="262"/>
      <c r="P109" s="262"/>
      <c r="IV109" s="105"/>
    </row>
    <row r="110" spans="1:256" s="104" customFormat="1" ht="13.2">
      <c r="A110" s="254">
        <v>90</v>
      </c>
      <c r="B110" s="156"/>
      <c r="C110" s="161" t="s">
        <v>647</v>
      </c>
      <c r="D110" s="125" t="s">
        <v>166</v>
      </c>
      <c r="E110" s="158">
        <v>15</v>
      </c>
      <c r="F110" s="159"/>
      <c r="G110" s="263"/>
      <c r="H110" s="262"/>
      <c r="I110" s="262"/>
      <c r="J110" s="262"/>
      <c r="K110" s="262"/>
      <c r="L110" s="262"/>
      <c r="M110" s="262"/>
      <c r="N110" s="262"/>
      <c r="O110" s="262"/>
      <c r="P110" s="262"/>
      <c r="IV110" s="105"/>
    </row>
    <row r="111" spans="1:256" s="104" customFormat="1" ht="26.4">
      <c r="A111" s="254">
        <v>91</v>
      </c>
      <c r="B111" s="156"/>
      <c r="C111" s="161" t="s">
        <v>667</v>
      </c>
      <c r="D111" s="125" t="s">
        <v>90</v>
      </c>
      <c r="E111" s="158">
        <v>1</v>
      </c>
      <c r="F111" s="159"/>
      <c r="G111" s="263"/>
      <c r="H111" s="262"/>
      <c r="I111" s="262"/>
      <c r="J111" s="262"/>
      <c r="K111" s="262"/>
      <c r="L111" s="262"/>
      <c r="M111" s="262"/>
      <c r="N111" s="397"/>
      <c r="O111" s="397"/>
      <c r="P111" s="262"/>
      <c r="IV111" s="105"/>
    </row>
    <row r="112" spans="1:256" s="104" customFormat="1" ht="13.2">
      <c r="A112" s="254">
        <v>92</v>
      </c>
      <c r="B112" s="156"/>
      <c r="C112" s="161" t="s">
        <v>649</v>
      </c>
      <c r="D112" s="125" t="s">
        <v>90</v>
      </c>
      <c r="E112" s="158">
        <v>1</v>
      </c>
      <c r="F112" s="159"/>
      <c r="G112" s="263"/>
      <c r="H112" s="262"/>
      <c r="I112" s="262"/>
      <c r="J112" s="262"/>
      <c r="K112" s="262"/>
      <c r="L112" s="262"/>
      <c r="M112" s="262"/>
      <c r="N112" s="397"/>
      <c r="O112" s="397"/>
      <c r="P112" s="262"/>
      <c r="IV112" s="105"/>
    </row>
    <row r="113" spans="1:256" s="104" customFormat="1" ht="13.2">
      <c r="A113" s="254">
        <v>93</v>
      </c>
      <c r="B113" s="156"/>
      <c r="C113" s="161" t="s">
        <v>650</v>
      </c>
      <c r="D113" s="125" t="s">
        <v>90</v>
      </c>
      <c r="E113" s="158">
        <v>1</v>
      </c>
      <c r="F113" s="159"/>
      <c r="G113" s="263"/>
      <c r="H113" s="262"/>
      <c r="I113" s="262"/>
      <c r="J113" s="262"/>
      <c r="K113" s="262"/>
      <c r="L113" s="262"/>
      <c r="M113" s="262"/>
      <c r="N113" s="397"/>
      <c r="O113" s="397"/>
      <c r="P113" s="262"/>
      <c r="IV113" s="105"/>
    </row>
    <row r="114" spans="1:256" s="104" customFormat="1" ht="13.2">
      <c r="A114" s="254">
        <v>94</v>
      </c>
      <c r="B114" s="156"/>
      <c r="C114" s="161" t="s">
        <v>651</v>
      </c>
      <c r="D114" s="125" t="s">
        <v>90</v>
      </c>
      <c r="E114" s="158">
        <v>1</v>
      </c>
      <c r="F114" s="159"/>
      <c r="G114" s="263"/>
      <c r="H114" s="262"/>
      <c r="I114" s="262"/>
      <c r="J114" s="262"/>
      <c r="K114" s="262"/>
      <c r="L114" s="262"/>
      <c r="M114" s="262"/>
      <c r="N114" s="397"/>
      <c r="O114" s="397"/>
      <c r="P114" s="262"/>
      <c r="IV114" s="105"/>
    </row>
    <row r="115" spans="1:256" s="104" customFormat="1" ht="13.2">
      <c r="A115" s="360"/>
      <c r="B115" s="361"/>
      <c r="C115" s="362" t="s">
        <v>167</v>
      </c>
      <c r="D115" s="363"/>
      <c r="E115" s="364"/>
      <c r="F115" s="365"/>
      <c r="G115" s="366"/>
      <c r="H115" s="367"/>
      <c r="I115" s="368"/>
      <c r="J115" s="364"/>
      <c r="K115" s="364"/>
      <c r="L115" s="364"/>
      <c r="M115" s="364"/>
      <c r="N115" s="369"/>
      <c r="O115" s="370"/>
      <c r="P115" s="364"/>
      <c r="IV115" s="105"/>
    </row>
    <row r="116" spans="1:256" s="104" customFormat="1" ht="26.4">
      <c r="A116" s="254">
        <v>95</v>
      </c>
      <c r="B116" s="156"/>
      <c r="C116" s="161" t="s">
        <v>168</v>
      </c>
      <c r="D116" s="125" t="s">
        <v>73</v>
      </c>
      <c r="E116" s="158">
        <v>860</v>
      </c>
      <c r="F116" s="159"/>
      <c r="G116" s="263"/>
      <c r="H116" s="262"/>
      <c r="I116" s="262"/>
      <c r="J116" s="287"/>
      <c r="K116" s="262"/>
      <c r="L116" s="262"/>
      <c r="M116" s="262"/>
      <c r="N116" s="262"/>
      <c r="O116" s="262"/>
      <c r="P116" s="262"/>
      <c r="IV116" s="105"/>
    </row>
    <row r="117" spans="1:256" s="104" customFormat="1" ht="26.4">
      <c r="A117" s="254">
        <v>96</v>
      </c>
      <c r="B117" s="156"/>
      <c r="C117" s="161" t="s">
        <v>169</v>
      </c>
      <c r="D117" s="125" t="s">
        <v>81</v>
      </c>
      <c r="E117" s="158">
        <v>72.400000000000006</v>
      </c>
      <c r="F117" s="159"/>
      <c r="G117" s="263"/>
      <c r="H117" s="262"/>
      <c r="I117" s="262"/>
      <c r="J117" s="287"/>
      <c r="K117" s="262"/>
      <c r="L117" s="262"/>
      <c r="M117" s="262"/>
      <c r="N117" s="262"/>
      <c r="O117" s="262"/>
      <c r="P117" s="262"/>
      <c r="IV117" s="105"/>
    </row>
    <row r="118" spans="1:256" s="104" customFormat="1" ht="13.2">
      <c r="A118" s="254">
        <v>97</v>
      </c>
      <c r="B118" s="156"/>
      <c r="C118" s="161" t="s">
        <v>170</v>
      </c>
      <c r="D118" s="125" t="s">
        <v>73</v>
      </c>
      <c r="E118" s="174">
        <v>108.7</v>
      </c>
      <c r="F118" s="159"/>
      <c r="G118" s="263"/>
      <c r="H118" s="262"/>
      <c r="I118" s="262"/>
      <c r="J118" s="287"/>
      <c r="K118" s="262"/>
      <c r="L118" s="262"/>
      <c r="M118" s="262"/>
      <c r="N118" s="262"/>
      <c r="O118" s="262"/>
      <c r="P118" s="262"/>
      <c r="IV118" s="105"/>
    </row>
    <row r="119" spans="1:256" s="104" customFormat="1" ht="26.4">
      <c r="A119" s="254">
        <v>98</v>
      </c>
      <c r="B119" s="156"/>
      <c r="C119" s="161" t="s">
        <v>171</v>
      </c>
      <c r="D119" s="125" t="s">
        <v>73</v>
      </c>
      <c r="E119" s="174">
        <v>108.7</v>
      </c>
      <c r="F119" s="159"/>
      <c r="G119" s="263"/>
      <c r="H119" s="262"/>
      <c r="I119" s="262"/>
      <c r="J119" s="287"/>
      <c r="K119" s="262"/>
      <c r="L119" s="262"/>
      <c r="M119" s="262"/>
      <c r="N119" s="262"/>
      <c r="O119" s="262"/>
      <c r="P119" s="262"/>
      <c r="IV119" s="105"/>
    </row>
    <row r="120" spans="1:256" s="104" customFormat="1" ht="26.4">
      <c r="A120" s="254">
        <v>99</v>
      </c>
      <c r="B120" s="255"/>
      <c r="C120" s="256" t="s">
        <v>172</v>
      </c>
      <c r="D120" s="125" t="s">
        <v>73</v>
      </c>
      <c r="E120" s="158">
        <v>9</v>
      </c>
      <c r="F120" s="262"/>
      <c r="G120" s="263"/>
      <c r="H120" s="262"/>
      <c r="I120" s="262"/>
      <c r="J120" s="287"/>
      <c r="K120" s="262"/>
      <c r="L120" s="262"/>
      <c r="M120" s="262"/>
      <c r="N120" s="262"/>
      <c r="O120" s="262"/>
      <c r="P120" s="262"/>
      <c r="IV120" s="105"/>
    </row>
    <row r="121" spans="1:256" s="104" customFormat="1" ht="26.4">
      <c r="A121" s="254">
        <v>100</v>
      </c>
      <c r="B121" s="156"/>
      <c r="C121" s="161" t="s">
        <v>173</v>
      </c>
      <c r="D121" s="125" t="s">
        <v>73</v>
      </c>
      <c r="E121" s="174">
        <v>680</v>
      </c>
      <c r="F121" s="159"/>
      <c r="G121" s="263"/>
      <c r="H121" s="262"/>
      <c r="I121" s="262"/>
      <c r="J121" s="287"/>
      <c r="K121" s="262"/>
      <c r="L121" s="262"/>
      <c r="M121" s="262"/>
      <c r="N121" s="262"/>
      <c r="O121" s="262"/>
      <c r="P121" s="262"/>
      <c r="IV121" s="105"/>
    </row>
    <row r="122" spans="1:256" s="104" customFormat="1" ht="26.4">
      <c r="A122" s="254">
        <v>101</v>
      </c>
      <c r="B122" s="157"/>
      <c r="C122" s="161" t="s">
        <v>174</v>
      </c>
      <c r="D122" s="125" t="s">
        <v>105</v>
      </c>
      <c r="E122" s="158">
        <v>10</v>
      </c>
      <c r="F122" s="159"/>
      <c r="G122" s="263"/>
      <c r="H122" s="262"/>
      <c r="I122" s="262"/>
      <c r="J122" s="287"/>
      <c r="K122" s="262"/>
      <c r="L122" s="262"/>
      <c r="M122" s="262"/>
      <c r="N122" s="262"/>
      <c r="O122" s="262"/>
      <c r="P122" s="262"/>
      <c r="IV122" s="105"/>
    </row>
    <row r="123" spans="1:256" s="104" customFormat="1" ht="13.2">
      <c r="A123" s="346"/>
      <c r="B123" s="361"/>
      <c r="C123" s="362" t="s">
        <v>175</v>
      </c>
      <c r="D123" s="363"/>
      <c r="E123" s="364"/>
      <c r="F123" s="365"/>
      <c r="G123" s="366"/>
      <c r="H123" s="367"/>
      <c r="I123" s="368"/>
      <c r="J123" s="364"/>
      <c r="K123" s="364"/>
      <c r="L123" s="364"/>
      <c r="M123" s="364"/>
      <c r="N123" s="369"/>
      <c r="O123" s="370"/>
      <c r="P123" s="364"/>
      <c r="IV123" s="105"/>
    </row>
    <row r="124" spans="1:256" s="104" customFormat="1" ht="26.4">
      <c r="A124" s="155">
        <v>102</v>
      </c>
      <c r="B124" s="156"/>
      <c r="C124" s="161" t="s">
        <v>176</v>
      </c>
      <c r="D124" s="125" t="s">
        <v>177</v>
      </c>
      <c r="E124" s="158">
        <v>585.49</v>
      </c>
      <c r="F124" s="159"/>
      <c r="G124" s="263"/>
      <c r="H124" s="262"/>
      <c r="I124" s="262"/>
      <c r="J124" s="262"/>
      <c r="K124" s="262"/>
      <c r="L124" s="262"/>
      <c r="M124" s="262"/>
      <c r="N124" s="262"/>
      <c r="O124" s="262"/>
      <c r="P124" s="262"/>
      <c r="IV124" s="105"/>
    </row>
    <row r="125" spans="1:256" s="104" customFormat="1" ht="13.2">
      <c r="A125" s="155">
        <v>103</v>
      </c>
      <c r="B125" s="156"/>
      <c r="C125" s="161" t="s">
        <v>178</v>
      </c>
      <c r="D125" s="125" t="s">
        <v>73</v>
      </c>
      <c r="E125" s="158">
        <v>23</v>
      </c>
      <c r="F125" s="287"/>
      <c r="G125" s="160"/>
      <c r="H125" s="287"/>
      <c r="I125" s="287"/>
      <c r="J125" s="287"/>
      <c r="K125" s="288"/>
      <c r="L125" s="262"/>
      <c r="M125" s="262"/>
      <c r="N125" s="262"/>
      <c r="O125" s="262"/>
      <c r="P125" s="262"/>
      <c r="IV125" s="105"/>
    </row>
    <row r="126" spans="1:256" s="104" customFormat="1" ht="26.4">
      <c r="A126" s="155">
        <v>104</v>
      </c>
      <c r="B126" s="156"/>
      <c r="C126" s="161" t="s">
        <v>179</v>
      </c>
      <c r="D126" s="125" t="s">
        <v>73</v>
      </c>
      <c r="E126" s="158">
        <v>23</v>
      </c>
      <c r="F126" s="159"/>
      <c r="G126" s="263"/>
      <c r="H126" s="262"/>
      <c r="I126" s="262"/>
      <c r="J126" s="287"/>
      <c r="K126" s="262"/>
      <c r="L126" s="262"/>
      <c r="M126" s="262"/>
      <c r="N126" s="262"/>
      <c r="O126" s="262"/>
      <c r="P126" s="262"/>
      <c r="IV126" s="105"/>
    </row>
    <row r="127" spans="1:256" s="104" customFormat="1" ht="13.2">
      <c r="A127" s="155">
        <v>105</v>
      </c>
      <c r="B127" s="156"/>
      <c r="C127" s="161" t="s">
        <v>180</v>
      </c>
      <c r="D127" s="125" t="s">
        <v>81</v>
      </c>
      <c r="E127" s="158">
        <v>10</v>
      </c>
      <c r="F127" s="159"/>
      <c r="G127" s="263"/>
      <c r="H127" s="262"/>
      <c r="I127" s="262"/>
      <c r="J127" s="287"/>
      <c r="K127" s="262"/>
      <c r="L127" s="262"/>
      <c r="M127" s="262"/>
      <c r="N127" s="262"/>
      <c r="O127" s="262"/>
      <c r="P127" s="262"/>
      <c r="IV127" s="105"/>
    </row>
    <row r="128" spans="1:256" s="104" customFormat="1" ht="26.4">
      <c r="A128" s="155">
        <v>106</v>
      </c>
      <c r="B128" s="156"/>
      <c r="C128" s="161" t="s">
        <v>181</v>
      </c>
      <c r="D128" s="125" t="s">
        <v>81</v>
      </c>
      <c r="E128" s="158">
        <v>5.8</v>
      </c>
      <c r="F128" s="159"/>
      <c r="G128" s="263"/>
      <c r="H128" s="262"/>
      <c r="I128" s="262"/>
      <c r="J128" s="287"/>
      <c r="K128" s="262"/>
      <c r="L128" s="262"/>
      <c r="M128" s="262"/>
      <c r="N128" s="262"/>
      <c r="O128" s="262"/>
      <c r="P128" s="262"/>
      <c r="IV128" s="105"/>
    </row>
    <row r="129" spans="1:256" s="104" customFormat="1" ht="26.4">
      <c r="A129" s="155">
        <v>107</v>
      </c>
      <c r="B129" s="156"/>
      <c r="C129" s="161" t="s">
        <v>182</v>
      </c>
      <c r="D129" s="125" t="s">
        <v>81</v>
      </c>
      <c r="E129" s="158">
        <v>3.8</v>
      </c>
      <c r="F129" s="159"/>
      <c r="G129" s="263"/>
      <c r="H129" s="262"/>
      <c r="I129" s="262"/>
      <c r="J129" s="287"/>
      <c r="K129" s="262"/>
      <c r="L129" s="262"/>
      <c r="M129" s="262"/>
      <c r="N129" s="262"/>
      <c r="O129" s="262"/>
      <c r="P129" s="262"/>
      <c r="IV129" s="105"/>
    </row>
    <row r="130" spans="1:256" s="104" customFormat="1" ht="13.2">
      <c r="A130" s="360"/>
      <c r="B130" s="361"/>
      <c r="C130" s="354" t="s">
        <v>183</v>
      </c>
      <c r="D130" s="371"/>
      <c r="E130" s="371"/>
      <c r="F130" s="365"/>
      <c r="G130" s="366"/>
      <c r="H130" s="367"/>
      <c r="I130" s="368"/>
      <c r="J130" s="364"/>
      <c r="K130" s="364"/>
      <c r="L130" s="364"/>
      <c r="M130" s="364"/>
      <c r="N130" s="369"/>
      <c r="O130" s="370"/>
      <c r="P130" s="364"/>
      <c r="IV130" s="105"/>
    </row>
    <row r="131" spans="1:256" s="104" customFormat="1" ht="26.4">
      <c r="A131" s="254">
        <v>108</v>
      </c>
      <c r="B131" s="156"/>
      <c r="C131" s="161" t="s">
        <v>184</v>
      </c>
      <c r="D131" s="282" t="s">
        <v>76</v>
      </c>
      <c r="E131" s="282">
        <f>20*0.5*0.5*0.7</f>
        <v>3.5</v>
      </c>
      <c r="F131" s="159"/>
      <c r="G131" s="263"/>
      <c r="H131" s="262"/>
      <c r="I131" s="262"/>
      <c r="J131" s="262"/>
      <c r="K131" s="262"/>
      <c r="L131" s="262"/>
      <c r="M131" s="262"/>
      <c r="N131" s="262"/>
      <c r="O131" s="262"/>
      <c r="P131" s="262"/>
      <c r="IV131" s="105"/>
    </row>
    <row r="132" spans="1:256" s="104" customFormat="1" ht="13.2">
      <c r="A132" s="254">
        <v>109</v>
      </c>
      <c r="B132" s="156"/>
      <c r="C132" s="157" t="s">
        <v>185</v>
      </c>
      <c r="D132" s="282" t="s">
        <v>76</v>
      </c>
      <c r="E132" s="282">
        <f>20*0.5*0.5*0.2</f>
        <v>1</v>
      </c>
      <c r="F132" s="159"/>
      <c r="G132" s="263"/>
      <c r="H132" s="262"/>
      <c r="I132" s="262"/>
      <c r="J132" s="262"/>
      <c r="K132" s="262"/>
      <c r="L132" s="262"/>
      <c r="M132" s="262"/>
      <c r="N132" s="262"/>
      <c r="O132" s="262"/>
      <c r="P132" s="262"/>
      <c r="IV132" s="105"/>
    </row>
    <row r="133" spans="1:256" s="104" customFormat="1" ht="13.2">
      <c r="A133" s="254">
        <v>110</v>
      </c>
      <c r="B133" s="156"/>
      <c r="C133" s="157" t="s">
        <v>186</v>
      </c>
      <c r="D133" s="282" t="s">
        <v>76</v>
      </c>
      <c r="E133" s="282">
        <f>20*0.2*0.2*0.5</f>
        <v>0.4</v>
      </c>
      <c r="F133" s="287"/>
      <c r="G133" s="160"/>
      <c r="H133" s="287"/>
      <c r="I133" s="287"/>
      <c r="J133" s="287"/>
      <c r="K133" s="262"/>
      <c r="L133" s="262"/>
      <c r="M133" s="262"/>
      <c r="N133" s="262"/>
      <c r="O133" s="262"/>
      <c r="P133" s="262"/>
      <c r="IV133" s="105"/>
    </row>
    <row r="134" spans="1:256" s="104" customFormat="1" ht="13.2">
      <c r="A134" s="254">
        <v>111</v>
      </c>
      <c r="B134" s="156"/>
      <c r="C134" s="157" t="s">
        <v>187</v>
      </c>
      <c r="D134" s="282" t="s">
        <v>177</v>
      </c>
      <c r="E134" s="282">
        <v>1258.7</v>
      </c>
      <c r="F134" s="159"/>
      <c r="G134" s="263"/>
      <c r="H134" s="262"/>
      <c r="I134" s="262"/>
      <c r="J134" s="262"/>
      <c r="K134" s="262"/>
      <c r="L134" s="262"/>
      <c r="M134" s="262"/>
      <c r="N134" s="262"/>
      <c r="O134" s="262"/>
      <c r="P134" s="262"/>
      <c r="IV134" s="105"/>
    </row>
    <row r="135" spans="1:256" s="104" customFormat="1" ht="13.2">
      <c r="A135" s="254">
        <v>112</v>
      </c>
      <c r="B135" s="156"/>
      <c r="C135" s="157" t="s">
        <v>188</v>
      </c>
      <c r="D135" s="282" t="s">
        <v>73</v>
      </c>
      <c r="E135" s="282">
        <v>24.3</v>
      </c>
      <c r="F135" s="159"/>
      <c r="G135" s="263"/>
      <c r="H135" s="262"/>
      <c r="I135" s="262"/>
      <c r="J135" s="262"/>
      <c r="K135" s="262"/>
      <c r="L135" s="262"/>
      <c r="M135" s="262"/>
      <c r="N135" s="262"/>
      <c r="O135" s="262"/>
      <c r="P135" s="262"/>
      <c r="IV135" s="105"/>
    </row>
    <row r="136" spans="1:256" s="104" customFormat="1" ht="13.2">
      <c r="A136" s="254">
        <v>113</v>
      </c>
      <c r="B136" s="255"/>
      <c r="C136" s="398" t="s">
        <v>189</v>
      </c>
      <c r="D136" s="399" t="s">
        <v>73</v>
      </c>
      <c r="E136" s="399">
        <f>1.5*1.5</f>
        <v>2.25</v>
      </c>
      <c r="F136" s="400"/>
      <c r="G136" s="401"/>
      <c r="H136" s="402"/>
      <c r="I136" s="402"/>
      <c r="J136" s="402"/>
      <c r="K136" s="402"/>
      <c r="L136" s="402"/>
      <c r="M136" s="402"/>
      <c r="N136" s="402"/>
      <c r="O136" s="402"/>
      <c r="P136" s="402"/>
      <c r="IV136" s="105"/>
    </row>
    <row r="137" spans="1:256" s="104" customFormat="1" ht="13.2">
      <c r="A137" s="346"/>
      <c r="B137" s="361"/>
      <c r="C137" s="354" t="s">
        <v>652</v>
      </c>
      <c r="D137" s="371"/>
      <c r="E137" s="409"/>
      <c r="F137" s="365"/>
      <c r="G137" s="395"/>
      <c r="H137" s="396"/>
      <c r="I137" s="396"/>
      <c r="J137" s="396"/>
      <c r="K137" s="396"/>
      <c r="L137" s="396"/>
      <c r="M137" s="396"/>
      <c r="N137" s="396"/>
      <c r="O137" s="396"/>
      <c r="P137" s="396"/>
      <c r="IV137" s="105"/>
    </row>
    <row r="138" spans="1:256" s="104" customFormat="1" ht="13.2">
      <c r="A138" s="155">
        <v>114</v>
      </c>
      <c r="B138" s="156"/>
      <c r="C138" s="157" t="s">
        <v>653</v>
      </c>
      <c r="D138" s="282" t="s">
        <v>90</v>
      </c>
      <c r="E138" s="410">
        <v>1</v>
      </c>
      <c r="F138" s="159"/>
      <c r="G138" s="263"/>
      <c r="H138" s="262"/>
      <c r="I138" s="262"/>
      <c r="J138" s="262"/>
      <c r="K138" s="262"/>
      <c r="L138" s="262"/>
      <c r="M138" s="262"/>
      <c r="N138" s="262"/>
      <c r="O138" s="262"/>
      <c r="P138" s="262"/>
      <c r="IV138" s="105"/>
    </row>
    <row r="139" spans="1:256" s="104" customFormat="1" ht="13.2">
      <c r="A139" s="155">
        <v>115</v>
      </c>
      <c r="B139" s="156"/>
      <c r="C139" s="157" t="s">
        <v>654</v>
      </c>
      <c r="D139" s="282" t="s">
        <v>90</v>
      </c>
      <c r="E139" s="410">
        <v>1</v>
      </c>
      <c r="F139" s="159"/>
      <c r="G139" s="263"/>
      <c r="H139" s="262"/>
      <c r="I139" s="262"/>
      <c r="J139" s="262"/>
      <c r="K139" s="262"/>
      <c r="L139" s="262"/>
      <c r="M139" s="262"/>
      <c r="N139" s="262"/>
      <c r="O139" s="262"/>
      <c r="P139" s="262"/>
      <c r="IV139" s="105"/>
    </row>
    <row r="140" spans="1:256" s="104" customFormat="1" ht="13.2">
      <c r="A140" s="155">
        <v>116</v>
      </c>
      <c r="B140" s="156"/>
      <c r="C140" s="157" t="s">
        <v>656</v>
      </c>
      <c r="D140" s="282" t="s">
        <v>90</v>
      </c>
      <c r="E140" s="410">
        <v>1</v>
      </c>
      <c r="F140" s="159"/>
      <c r="G140" s="263"/>
      <c r="H140" s="262"/>
      <c r="I140" s="262"/>
      <c r="J140" s="262"/>
      <c r="K140" s="262"/>
      <c r="L140" s="262"/>
      <c r="M140" s="262"/>
      <c r="N140" s="262"/>
      <c r="O140" s="262"/>
      <c r="P140" s="262"/>
      <c r="IV140" s="105"/>
    </row>
    <row r="141" spans="1:256" s="104" customFormat="1" ht="13.2">
      <c r="A141" s="155">
        <v>117</v>
      </c>
      <c r="B141" s="156"/>
      <c r="C141" s="157" t="s">
        <v>655</v>
      </c>
      <c r="D141" s="282" t="s">
        <v>90</v>
      </c>
      <c r="E141" s="410">
        <v>1</v>
      </c>
      <c r="F141" s="159"/>
      <c r="G141" s="263"/>
      <c r="H141" s="262"/>
      <c r="I141" s="262"/>
      <c r="J141" s="262"/>
      <c r="K141" s="262"/>
      <c r="L141" s="262"/>
      <c r="M141" s="262"/>
      <c r="N141" s="262"/>
      <c r="O141" s="262"/>
      <c r="P141" s="262"/>
      <c r="IV141" s="105"/>
    </row>
    <row r="142" spans="1:256" s="104" customFormat="1" ht="13.2">
      <c r="A142" s="155">
        <v>118</v>
      </c>
      <c r="B142" s="156"/>
      <c r="C142" s="157" t="s">
        <v>658</v>
      </c>
      <c r="D142" s="282" t="s">
        <v>90</v>
      </c>
      <c r="E142" s="410">
        <v>1</v>
      </c>
      <c r="F142" s="159"/>
      <c r="G142" s="263"/>
      <c r="H142" s="262"/>
      <c r="I142" s="262"/>
      <c r="J142" s="262"/>
      <c r="K142" s="262"/>
      <c r="L142" s="262"/>
      <c r="M142" s="262"/>
      <c r="N142" s="262"/>
      <c r="O142" s="262"/>
      <c r="P142" s="262"/>
      <c r="IV142" s="105"/>
    </row>
    <row r="143" spans="1:256" s="104" customFormat="1" ht="15" customHeight="1">
      <c r="A143" s="403" t="s">
        <v>10</v>
      </c>
      <c r="B143" s="404" t="s">
        <v>10</v>
      </c>
      <c r="C143" s="221" t="s">
        <v>190</v>
      </c>
      <c r="D143" s="405"/>
      <c r="E143" s="406"/>
      <c r="F143" s="405"/>
      <c r="G143" s="405"/>
      <c r="H143" s="405"/>
      <c r="I143" s="405"/>
      <c r="J143" s="407"/>
      <c r="K143" s="405"/>
      <c r="L143" s="408">
        <f>SUM(L14:L136)</f>
        <v>0</v>
      </c>
      <c r="M143" s="408">
        <f t="shared" ref="M143:P143" si="0">SUM(M14:M136)</f>
        <v>0</v>
      </c>
      <c r="N143" s="408">
        <f t="shared" si="0"/>
        <v>0</v>
      </c>
      <c r="O143" s="408">
        <f t="shared" si="0"/>
        <v>0</v>
      </c>
      <c r="P143" s="408">
        <f t="shared" si="0"/>
        <v>0</v>
      </c>
      <c r="IV143" s="105"/>
    </row>
    <row r="144" spans="1:256" s="104" customFormat="1" ht="15" customHeight="1">
      <c r="A144" s="111" t="s">
        <v>10</v>
      </c>
      <c r="B144" s="112"/>
      <c r="C144" s="112"/>
      <c r="D144" s="112"/>
      <c r="E144" s="113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IV144" s="105"/>
    </row>
    <row r="145" spans="1:16" ht="12.75" customHeight="1">
      <c r="A145" s="90"/>
      <c r="B145" s="91" t="s">
        <v>13</v>
      </c>
      <c r="C145" s="27"/>
      <c r="D145" s="92"/>
      <c r="E145" s="93"/>
      <c r="F145" s="27"/>
      <c r="G145" s="27"/>
      <c r="H145" s="27"/>
      <c r="I145" s="58"/>
      <c r="J145" s="59"/>
      <c r="K145" s="94"/>
      <c r="L145" s="58"/>
      <c r="M145" s="55"/>
      <c r="N145" s="95"/>
      <c r="O145" s="34"/>
      <c r="P145" s="88"/>
    </row>
    <row r="146" spans="1:16" ht="15.75" customHeight="1">
      <c r="A146" s="87"/>
      <c r="B146" s="91"/>
      <c r="C146" s="29"/>
      <c r="D146" s="96"/>
      <c r="E146" s="97" t="s">
        <v>14</v>
      </c>
      <c r="F146" s="29"/>
      <c r="G146" s="29"/>
      <c r="H146" s="29"/>
      <c r="I146" s="31"/>
      <c r="J146" s="31"/>
      <c r="K146" s="31"/>
      <c r="L146" s="31"/>
      <c r="M146" s="34"/>
      <c r="N146" s="88"/>
      <c r="O146" s="88"/>
      <c r="P146" s="88"/>
    </row>
    <row r="147" spans="1:16" ht="12.75" customHeight="1">
      <c r="A147" s="87"/>
      <c r="B147" s="91" t="s">
        <v>15</v>
      </c>
      <c r="C147" s="27"/>
      <c r="D147" s="92"/>
      <c r="E147" s="93"/>
      <c r="F147" s="27"/>
      <c r="G147" s="27"/>
      <c r="H147" s="27"/>
      <c r="I147" s="31"/>
      <c r="J147" s="31"/>
      <c r="K147" s="31"/>
      <c r="L147" s="31"/>
      <c r="M147" s="34"/>
      <c r="N147" s="88"/>
      <c r="O147" s="88"/>
      <c r="P147" s="88"/>
    </row>
    <row r="148" spans="1:16" ht="12.75" customHeight="1">
      <c r="A148" s="87"/>
      <c r="B148" s="91"/>
      <c r="C148" s="29"/>
      <c r="D148" s="96"/>
      <c r="E148" s="97" t="s">
        <v>14</v>
      </c>
      <c r="F148" s="29"/>
      <c r="G148" s="29"/>
      <c r="H148" s="29"/>
      <c r="I148" s="31"/>
      <c r="J148" s="31"/>
      <c r="K148" s="31"/>
      <c r="L148" s="31"/>
      <c r="M148" s="34"/>
      <c r="N148" s="88"/>
      <c r="O148" s="88"/>
      <c r="P148" s="88"/>
    </row>
    <row r="149" spans="1:16" ht="12.75" customHeight="1">
      <c r="A149" s="87"/>
      <c r="B149" s="91" t="s">
        <v>16</v>
      </c>
      <c r="C149" s="27"/>
      <c r="D149" s="91"/>
      <c r="E149" s="62"/>
      <c r="F149" s="31"/>
      <c r="G149" s="31"/>
      <c r="H149" s="31"/>
      <c r="I149" s="31"/>
      <c r="J149" s="31"/>
      <c r="K149" s="31"/>
      <c r="L149" s="31"/>
      <c r="M149" s="34"/>
      <c r="N149" s="88"/>
      <c r="O149" s="88"/>
      <c r="P149" s="88"/>
    </row>
    <row r="150" spans="1:16" ht="12.75" customHeight="1">
      <c r="A150" s="87"/>
      <c r="B150" s="34"/>
      <c r="C150" s="34"/>
      <c r="D150" s="34"/>
      <c r="E150" s="62"/>
      <c r="F150" s="34"/>
      <c r="G150" s="34"/>
      <c r="H150" s="34"/>
      <c r="I150" s="34"/>
      <c r="J150" s="34"/>
      <c r="K150" s="34"/>
      <c r="L150" s="34"/>
      <c r="M150" s="34"/>
      <c r="N150" s="88"/>
      <c r="O150" s="88"/>
      <c r="P150" s="88"/>
    </row>
    <row r="151" spans="1:16" ht="12.75" customHeight="1">
      <c r="A151" s="87"/>
      <c r="B151" s="34"/>
      <c r="C151" s="34"/>
      <c r="D151" s="34"/>
      <c r="E151" s="62"/>
      <c r="F151" s="34"/>
      <c r="G151" s="34"/>
      <c r="H151" s="34"/>
      <c r="I151" s="34"/>
      <c r="J151" s="34"/>
      <c r="K151" s="34"/>
      <c r="L151" s="34"/>
      <c r="M151" s="34"/>
      <c r="N151" s="88"/>
      <c r="O151" s="88"/>
      <c r="P151" s="88"/>
    </row>
    <row r="152" spans="1:16" ht="12.75" customHeight="1">
      <c r="A152" s="87"/>
      <c r="B152" s="34"/>
      <c r="C152" s="34"/>
      <c r="D152" s="34"/>
      <c r="E152" s="62"/>
      <c r="F152" s="34"/>
      <c r="G152" s="34"/>
      <c r="H152" s="34"/>
      <c r="I152" s="34"/>
      <c r="J152" s="34"/>
      <c r="K152" s="34"/>
      <c r="L152" s="34"/>
      <c r="M152" s="34"/>
      <c r="N152" s="88"/>
      <c r="O152" s="88"/>
      <c r="P152" s="88"/>
    </row>
  </sheetData>
  <sheetProtection selectLockedCells="1" selectUnlockedCells="1"/>
  <autoFilter ref="A12:P146"/>
  <mergeCells count="6">
    <mergeCell ref="A1:P1"/>
    <mergeCell ref="N8:O8"/>
    <mergeCell ref="D10:D11"/>
    <mergeCell ref="E10:E11"/>
    <mergeCell ref="F10:K10"/>
    <mergeCell ref="L10:P10"/>
  </mergeCells>
  <pageMargins left="0.31527777777777777" right="0.31527777777777777" top="0.55138888888888893" bottom="0.35416666666666669" header="0.51180555555555551" footer="0.51180555555555551"/>
  <pageSetup paperSize="9" scale="77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P86"/>
  <sheetViews>
    <sheetView showZeros="0" zoomScale="90" zoomScaleNormal="90" workbookViewId="0">
      <selection activeCell="I5" sqref="I5"/>
    </sheetView>
  </sheetViews>
  <sheetFormatPr defaultColWidth="8.44140625" defaultRowHeight="12.75" customHeight="1"/>
  <cols>
    <col min="1" max="1" width="5" style="63" customWidth="1"/>
    <col min="2" max="2" width="7.109375" style="64" customWidth="1"/>
    <col min="3" max="3" width="49" style="64" customWidth="1"/>
    <col min="4" max="4" width="8" style="64" customWidth="1"/>
    <col min="5" max="5" width="9.6640625" style="65" customWidth="1"/>
    <col min="6" max="6" width="8.44140625" style="66"/>
    <col min="7" max="11" width="8.44140625" style="64"/>
    <col min="12" max="12" width="8.88671875" style="64" customWidth="1"/>
    <col min="13" max="15" width="10.109375" style="64" customWidth="1"/>
    <col min="16" max="16" width="13.88671875" style="64" customWidth="1"/>
    <col min="17" max="16384" width="8.44140625" style="64"/>
  </cols>
  <sheetData>
    <row r="1" spans="1:16" ht="15.75" customHeight="1">
      <c r="A1" s="435" t="s">
        <v>191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15.75" customHeight="1">
      <c r="A2" s="67"/>
      <c r="B2" s="67"/>
      <c r="C2" s="67"/>
      <c r="D2" s="67"/>
      <c r="E2" s="68"/>
      <c r="F2" s="67"/>
      <c r="G2" s="67" t="s">
        <v>35</v>
      </c>
      <c r="H2" s="67"/>
      <c r="I2" s="67"/>
      <c r="J2" s="67"/>
      <c r="K2" s="67"/>
      <c r="L2" s="67"/>
      <c r="M2" s="67"/>
      <c r="N2" s="67"/>
      <c r="O2" s="67"/>
      <c r="P2" s="67"/>
    </row>
    <row r="3" spans="1:16" ht="15.75" customHeight="1">
      <c r="A3" s="331"/>
      <c r="B3" s="331"/>
      <c r="C3" s="331"/>
      <c r="D3" s="331"/>
      <c r="E3" s="69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5.75" customHeight="1">
      <c r="A4" s="120" t="s">
        <v>55</v>
      </c>
      <c r="B4" s="117"/>
      <c r="C4" s="117"/>
      <c r="D4" s="63"/>
      <c r="E4" s="98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75" customHeight="1">
      <c r="A5" s="3" t="s">
        <v>2</v>
      </c>
      <c r="B5" s="123"/>
      <c r="C5" s="123"/>
      <c r="D5" s="63"/>
      <c r="E5" s="98"/>
      <c r="G5" s="63"/>
      <c r="H5" s="63"/>
      <c r="I5" s="63"/>
      <c r="J5" s="63"/>
    </row>
    <row r="6" spans="1:16" ht="15.75" customHeight="1">
      <c r="A6" s="4" t="s">
        <v>20</v>
      </c>
      <c r="B6" s="70"/>
    </row>
    <row r="7" spans="1:16" ht="15.75" customHeight="1">
      <c r="A7" s="71"/>
      <c r="B7" s="70"/>
    </row>
    <row r="8" spans="1:16" ht="12.75" customHeight="1">
      <c r="A8" s="72" t="s">
        <v>192</v>
      </c>
      <c r="L8" s="64" t="s">
        <v>26</v>
      </c>
      <c r="N8" s="436">
        <f>P77</f>
        <v>0</v>
      </c>
      <c r="O8" s="436"/>
    </row>
    <row r="9" spans="1:16" ht="15.75" customHeight="1">
      <c r="A9" s="26" t="s">
        <v>646</v>
      </c>
      <c r="B9" s="70"/>
      <c r="C9" s="70"/>
      <c r="D9" s="70"/>
      <c r="E9" s="73"/>
      <c r="F9" s="74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 s="78" customFormat="1" ht="12.75" customHeight="1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6" s="78" customFormat="1" ht="48" customHeight="1">
      <c r="A11" s="79" t="s">
        <v>6</v>
      </c>
      <c r="B11" s="80"/>
      <c r="C11" s="81" t="s">
        <v>62</v>
      </c>
      <c r="D11" s="433"/>
      <c r="E11" s="438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6" s="78" customFormat="1" ht="12.75" customHeight="1">
      <c r="A12" s="82">
        <v>1</v>
      </c>
      <c r="B12" s="82">
        <v>2</v>
      </c>
      <c r="C12" s="82">
        <v>3</v>
      </c>
      <c r="D12" s="82">
        <v>4</v>
      </c>
      <c r="E12" s="82">
        <v>5</v>
      </c>
      <c r="F12" s="82">
        <v>6</v>
      </c>
      <c r="G12" s="82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  <c r="O12" s="82">
        <v>15</v>
      </c>
      <c r="P12" s="82">
        <v>16</v>
      </c>
    </row>
    <row r="13" spans="1:16" s="115" customFormat="1" ht="13.8">
      <c r="A13" s="372"/>
      <c r="B13" s="373"/>
      <c r="C13" s="374" t="s">
        <v>193</v>
      </c>
      <c r="D13" s="375"/>
      <c r="E13" s="374"/>
      <c r="F13" s="376"/>
      <c r="G13" s="377"/>
      <c r="H13" s="378"/>
      <c r="I13" s="379"/>
      <c r="J13" s="379"/>
      <c r="K13" s="380"/>
      <c r="L13" s="380"/>
      <c r="M13" s="380"/>
      <c r="N13" s="380"/>
      <c r="O13" s="380"/>
      <c r="P13" s="380"/>
    </row>
    <row r="14" spans="1:16" s="115" customFormat="1" ht="13.8">
      <c r="A14" s="187">
        <v>1</v>
      </c>
      <c r="B14" s="130"/>
      <c r="C14" s="192" t="s">
        <v>194</v>
      </c>
      <c r="D14" s="206" t="s">
        <v>81</v>
      </c>
      <c r="E14" s="187">
        <v>135</v>
      </c>
      <c r="F14" s="131"/>
      <c r="G14" s="160"/>
      <c r="H14" s="164"/>
      <c r="I14" s="165"/>
      <c r="J14" s="158"/>
      <c r="K14" s="158"/>
      <c r="L14" s="158"/>
      <c r="M14" s="158"/>
      <c r="N14" s="101"/>
      <c r="O14" s="103"/>
      <c r="P14" s="158"/>
    </row>
    <row r="15" spans="1:16" s="115" customFormat="1" ht="13.8">
      <c r="A15" s="187">
        <v>2</v>
      </c>
      <c r="B15" s="130"/>
      <c r="C15" s="192" t="s">
        <v>195</v>
      </c>
      <c r="D15" s="206" t="s">
        <v>81</v>
      </c>
      <c r="E15" s="187">
        <v>20</v>
      </c>
      <c r="F15" s="131"/>
      <c r="G15" s="160"/>
      <c r="H15" s="164"/>
      <c r="I15" s="165"/>
      <c r="J15" s="158"/>
      <c r="K15" s="158"/>
      <c r="L15" s="158"/>
      <c r="M15" s="158"/>
      <c r="N15" s="101"/>
      <c r="O15" s="103"/>
      <c r="P15" s="158"/>
    </row>
    <row r="16" spans="1:16" s="115" customFormat="1" ht="13.8">
      <c r="A16" s="187">
        <v>3</v>
      </c>
      <c r="B16" s="130"/>
      <c r="C16" s="192" t="s">
        <v>196</v>
      </c>
      <c r="D16" s="206" t="s">
        <v>197</v>
      </c>
      <c r="E16" s="187">
        <v>27</v>
      </c>
      <c r="F16" s="131"/>
      <c r="G16" s="160"/>
      <c r="H16" s="164"/>
      <c r="I16" s="165"/>
      <c r="J16" s="158"/>
      <c r="K16" s="158"/>
      <c r="L16" s="158"/>
      <c r="M16" s="158"/>
      <c r="N16" s="101"/>
      <c r="O16" s="103"/>
      <c r="P16" s="158"/>
    </row>
    <row r="17" spans="1:16" s="115" customFormat="1" ht="13.8">
      <c r="A17" s="187">
        <v>4</v>
      </c>
      <c r="B17" s="130"/>
      <c r="C17" s="192" t="s">
        <v>198</v>
      </c>
      <c r="D17" s="206" t="s">
        <v>197</v>
      </c>
      <c r="E17" s="187">
        <v>4</v>
      </c>
      <c r="F17" s="131"/>
      <c r="G17" s="160"/>
      <c r="H17" s="164"/>
      <c r="I17" s="165"/>
      <c r="J17" s="158"/>
      <c r="K17" s="158"/>
      <c r="L17" s="158"/>
      <c r="M17" s="158"/>
      <c r="N17" s="101"/>
      <c r="O17" s="103"/>
      <c r="P17" s="158"/>
    </row>
    <row r="18" spans="1:16" s="115" customFormat="1" ht="13.8">
      <c r="A18" s="187">
        <v>5</v>
      </c>
      <c r="B18" s="130"/>
      <c r="C18" s="192" t="s">
        <v>199</v>
      </c>
      <c r="D18" s="206" t="s">
        <v>197</v>
      </c>
      <c r="E18" s="187">
        <v>20</v>
      </c>
      <c r="F18" s="131"/>
      <c r="G18" s="160"/>
      <c r="H18" s="164"/>
      <c r="I18" s="165"/>
      <c r="J18" s="158"/>
      <c r="K18" s="158"/>
      <c r="L18" s="158"/>
      <c r="M18" s="158"/>
      <c r="N18" s="101"/>
      <c r="O18" s="103"/>
      <c r="P18" s="158"/>
    </row>
    <row r="19" spans="1:16" s="115" customFormat="1" ht="13.8">
      <c r="A19" s="187">
        <v>6</v>
      </c>
      <c r="B19" s="130"/>
      <c r="C19" s="192" t="s">
        <v>200</v>
      </c>
      <c r="D19" s="206" t="s">
        <v>197</v>
      </c>
      <c r="E19" s="187">
        <v>90</v>
      </c>
      <c r="F19" s="131"/>
      <c r="G19" s="160"/>
      <c r="H19" s="164"/>
      <c r="I19" s="165"/>
      <c r="J19" s="158"/>
      <c r="K19" s="158"/>
      <c r="L19" s="158"/>
      <c r="M19" s="158"/>
      <c r="N19" s="101"/>
      <c r="O19" s="103"/>
      <c r="P19" s="158"/>
    </row>
    <row r="20" spans="1:16" s="115" customFormat="1" ht="13.8">
      <c r="A20" s="187">
        <v>7</v>
      </c>
      <c r="B20" s="130"/>
      <c r="C20" s="192" t="s">
        <v>201</v>
      </c>
      <c r="D20" s="206" t="s">
        <v>197</v>
      </c>
      <c r="E20" s="187">
        <v>13</v>
      </c>
      <c r="F20" s="131"/>
      <c r="G20" s="160"/>
      <c r="H20" s="164"/>
      <c r="I20" s="165"/>
      <c r="J20" s="158"/>
      <c r="K20" s="158"/>
      <c r="L20" s="158"/>
      <c r="M20" s="158"/>
      <c r="N20" s="101"/>
      <c r="O20" s="103"/>
      <c r="P20" s="158"/>
    </row>
    <row r="21" spans="1:16" s="115" customFormat="1" ht="26.4">
      <c r="A21" s="187">
        <v>8</v>
      </c>
      <c r="B21" s="130"/>
      <c r="C21" s="192" t="s">
        <v>202</v>
      </c>
      <c r="D21" s="206" t="s">
        <v>203</v>
      </c>
      <c r="E21" s="187">
        <v>2</v>
      </c>
      <c r="F21" s="131"/>
      <c r="G21" s="160"/>
      <c r="H21" s="164"/>
      <c r="I21" s="165"/>
      <c r="J21" s="158"/>
      <c r="K21" s="158"/>
      <c r="L21" s="158"/>
      <c r="M21" s="158"/>
      <c r="N21" s="101"/>
      <c r="O21" s="103"/>
      <c r="P21" s="158"/>
    </row>
    <row r="22" spans="1:16" s="115" customFormat="1" ht="26.4">
      <c r="A22" s="187">
        <v>9</v>
      </c>
      <c r="B22" s="130"/>
      <c r="C22" s="192" t="s">
        <v>204</v>
      </c>
      <c r="D22" s="206" t="s">
        <v>203</v>
      </c>
      <c r="E22" s="187">
        <v>5</v>
      </c>
      <c r="F22" s="131"/>
      <c r="G22" s="160"/>
      <c r="H22" s="164"/>
      <c r="I22" s="165"/>
      <c r="J22" s="158"/>
      <c r="K22" s="158"/>
      <c r="L22" s="158"/>
      <c r="M22" s="158"/>
      <c r="N22" s="101"/>
      <c r="O22" s="103"/>
      <c r="P22" s="158"/>
    </row>
    <row r="23" spans="1:16" s="115" customFormat="1" ht="13.8">
      <c r="A23" s="187">
        <v>10</v>
      </c>
      <c r="B23" s="130"/>
      <c r="C23" s="192" t="s">
        <v>205</v>
      </c>
      <c r="D23" s="206" t="s">
        <v>203</v>
      </c>
      <c r="E23" s="187">
        <v>3</v>
      </c>
      <c r="F23" s="131"/>
      <c r="G23" s="160"/>
      <c r="H23" s="164"/>
      <c r="I23" s="165"/>
      <c r="J23" s="158"/>
      <c r="K23" s="158"/>
      <c r="L23" s="158"/>
      <c r="M23" s="158"/>
      <c r="N23" s="101"/>
      <c r="O23" s="103"/>
      <c r="P23" s="158"/>
    </row>
    <row r="24" spans="1:16" s="115" customFormat="1" ht="13.8">
      <c r="A24" s="187">
        <v>11</v>
      </c>
      <c r="B24" s="130"/>
      <c r="C24" s="192" t="s">
        <v>206</v>
      </c>
      <c r="D24" s="206" t="s">
        <v>203</v>
      </c>
      <c r="E24" s="187">
        <v>7</v>
      </c>
      <c r="F24" s="131"/>
      <c r="G24" s="160"/>
      <c r="H24" s="164"/>
      <c r="I24" s="165"/>
      <c r="J24" s="158"/>
      <c r="K24" s="158"/>
      <c r="L24" s="158"/>
      <c r="M24" s="158"/>
      <c r="N24" s="101"/>
      <c r="O24" s="103"/>
      <c r="P24" s="158"/>
    </row>
    <row r="25" spans="1:16" s="115" customFormat="1" ht="13.8">
      <c r="A25" s="187">
        <v>12</v>
      </c>
      <c r="B25" s="130"/>
      <c r="C25" s="192" t="s">
        <v>207</v>
      </c>
      <c r="D25" s="206" t="s">
        <v>203</v>
      </c>
      <c r="E25" s="187">
        <v>1</v>
      </c>
      <c r="F25" s="131"/>
      <c r="G25" s="160"/>
      <c r="H25" s="164"/>
      <c r="I25" s="165"/>
      <c r="J25" s="158"/>
      <c r="K25" s="158"/>
      <c r="L25" s="158"/>
      <c r="M25" s="158"/>
      <c r="N25" s="101"/>
      <c r="O25" s="103"/>
      <c r="P25" s="158"/>
    </row>
    <row r="26" spans="1:16" s="115" customFormat="1" ht="13.8">
      <c r="A26" s="187">
        <v>13</v>
      </c>
      <c r="B26" s="130"/>
      <c r="C26" s="192" t="s">
        <v>208</v>
      </c>
      <c r="D26" s="206" t="s">
        <v>203</v>
      </c>
      <c r="E26" s="187">
        <v>5</v>
      </c>
      <c r="F26" s="131"/>
      <c r="G26" s="160"/>
      <c r="H26" s="164"/>
      <c r="I26" s="165"/>
      <c r="J26" s="158"/>
      <c r="K26" s="158"/>
      <c r="L26" s="158"/>
      <c r="M26" s="158"/>
      <c r="N26" s="101"/>
      <c r="O26" s="103"/>
      <c r="P26" s="158"/>
    </row>
    <row r="27" spans="1:16" s="115" customFormat="1" ht="13.8">
      <c r="A27" s="187">
        <v>14</v>
      </c>
      <c r="B27" s="130"/>
      <c r="C27" s="192" t="s">
        <v>209</v>
      </c>
      <c r="D27" s="206" t="s">
        <v>203</v>
      </c>
      <c r="E27" s="187">
        <v>1</v>
      </c>
      <c r="F27" s="131"/>
      <c r="G27" s="160"/>
      <c r="H27" s="164"/>
      <c r="I27" s="165"/>
      <c r="J27" s="158"/>
      <c r="K27" s="158"/>
      <c r="L27" s="158"/>
      <c r="M27" s="158"/>
      <c r="N27" s="101"/>
      <c r="O27" s="103"/>
      <c r="P27" s="158"/>
    </row>
    <row r="28" spans="1:16" s="115" customFormat="1" ht="13.8">
      <c r="A28" s="187">
        <v>15</v>
      </c>
      <c r="B28" s="130"/>
      <c r="C28" s="192" t="s">
        <v>210</v>
      </c>
      <c r="D28" s="206" t="s">
        <v>197</v>
      </c>
      <c r="E28" s="187">
        <v>7</v>
      </c>
      <c r="F28" s="131"/>
      <c r="G28" s="160"/>
      <c r="H28" s="164"/>
      <c r="I28" s="165"/>
      <c r="J28" s="158"/>
      <c r="K28" s="158"/>
      <c r="L28" s="158"/>
      <c r="M28" s="158"/>
      <c r="N28" s="101"/>
      <c r="O28" s="103"/>
      <c r="P28" s="158"/>
    </row>
    <row r="29" spans="1:16" s="115" customFormat="1" ht="13.8">
      <c r="A29" s="187">
        <v>16</v>
      </c>
      <c r="B29" s="130"/>
      <c r="C29" s="192" t="s">
        <v>211</v>
      </c>
      <c r="D29" s="206" t="s">
        <v>197</v>
      </c>
      <c r="E29" s="187">
        <v>2</v>
      </c>
      <c r="F29" s="131"/>
      <c r="G29" s="160"/>
      <c r="H29" s="164"/>
      <c r="I29" s="165"/>
      <c r="J29" s="158"/>
      <c r="K29" s="158"/>
      <c r="L29" s="158"/>
      <c r="M29" s="158"/>
      <c r="N29" s="101"/>
      <c r="O29" s="103"/>
      <c r="P29" s="158"/>
    </row>
    <row r="30" spans="1:16" s="115" customFormat="1" ht="13.8">
      <c r="A30" s="187">
        <v>17</v>
      </c>
      <c r="B30" s="130"/>
      <c r="C30" s="151" t="s">
        <v>212</v>
      </c>
      <c r="D30" s="206" t="s">
        <v>197</v>
      </c>
      <c r="E30" s="133">
        <v>3</v>
      </c>
      <c r="F30" s="131"/>
      <c r="G30" s="160"/>
      <c r="H30" s="164"/>
      <c r="I30" s="165"/>
      <c r="J30" s="158"/>
      <c r="K30" s="158"/>
      <c r="L30" s="158"/>
      <c r="M30" s="158"/>
      <c r="N30" s="101"/>
      <c r="O30" s="103"/>
      <c r="P30" s="158"/>
    </row>
    <row r="31" spans="1:16" s="115" customFormat="1" ht="13.8">
      <c r="A31" s="187">
        <v>18</v>
      </c>
      <c r="B31" s="130"/>
      <c r="C31" s="151" t="s">
        <v>213</v>
      </c>
      <c r="D31" s="206" t="s">
        <v>197</v>
      </c>
      <c r="E31" s="133">
        <v>8</v>
      </c>
      <c r="F31" s="131"/>
      <c r="G31" s="160"/>
      <c r="H31" s="164"/>
      <c r="I31" s="165"/>
      <c r="J31" s="158"/>
      <c r="K31" s="158"/>
      <c r="L31" s="158"/>
      <c r="M31" s="158"/>
      <c r="N31" s="101"/>
      <c r="O31" s="103"/>
      <c r="P31" s="158"/>
    </row>
    <row r="32" spans="1:16" s="115" customFormat="1" ht="13.8">
      <c r="A32" s="187">
        <v>19</v>
      </c>
      <c r="B32" s="130"/>
      <c r="C32" s="151" t="s">
        <v>214</v>
      </c>
      <c r="D32" s="206" t="s">
        <v>203</v>
      </c>
      <c r="E32" s="133">
        <v>3</v>
      </c>
      <c r="F32" s="131"/>
      <c r="G32" s="160"/>
      <c r="H32" s="164"/>
      <c r="I32" s="165"/>
      <c r="J32" s="158"/>
      <c r="K32" s="158"/>
      <c r="L32" s="158"/>
      <c r="M32" s="158"/>
      <c r="N32" s="101"/>
      <c r="O32" s="103"/>
      <c r="P32" s="158"/>
    </row>
    <row r="33" spans="1:16" s="115" customFormat="1" ht="13.8">
      <c r="A33" s="187">
        <v>20</v>
      </c>
      <c r="B33" s="130"/>
      <c r="C33" s="192" t="s">
        <v>215</v>
      </c>
      <c r="D33" s="206" t="s">
        <v>203</v>
      </c>
      <c r="E33" s="187">
        <v>1</v>
      </c>
      <c r="F33" s="131"/>
      <c r="G33" s="160"/>
      <c r="H33" s="164"/>
      <c r="I33" s="165"/>
      <c r="J33" s="158"/>
      <c r="K33" s="158"/>
      <c r="L33" s="158"/>
      <c r="M33" s="158"/>
      <c r="N33" s="101"/>
      <c r="O33" s="103"/>
      <c r="P33" s="158"/>
    </row>
    <row r="34" spans="1:16" s="115" customFormat="1" ht="26.4">
      <c r="A34" s="187">
        <v>21</v>
      </c>
      <c r="B34" s="130"/>
      <c r="C34" s="192" t="s">
        <v>216</v>
      </c>
      <c r="D34" s="206" t="s">
        <v>203</v>
      </c>
      <c r="E34" s="187">
        <v>1</v>
      </c>
      <c r="F34" s="131"/>
      <c r="G34" s="160"/>
      <c r="H34" s="164"/>
      <c r="I34" s="165"/>
      <c r="J34" s="158"/>
      <c r="K34" s="158"/>
      <c r="L34" s="158"/>
      <c r="M34" s="158"/>
      <c r="N34" s="101"/>
      <c r="O34" s="103"/>
      <c r="P34" s="158"/>
    </row>
    <row r="35" spans="1:16" s="115" customFormat="1" ht="13.8">
      <c r="A35" s="187">
        <v>22</v>
      </c>
      <c r="B35" s="130"/>
      <c r="C35" s="192" t="s">
        <v>217</v>
      </c>
      <c r="D35" s="206" t="s">
        <v>203</v>
      </c>
      <c r="E35" s="187">
        <v>1</v>
      </c>
      <c r="F35" s="131"/>
      <c r="G35" s="160"/>
      <c r="H35" s="164"/>
      <c r="I35" s="165"/>
      <c r="J35" s="158"/>
      <c r="K35" s="158"/>
      <c r="L35" s="158"/>
      <c r="M35" s="158"/>
      <c r="N35" s="101"/>
      <c r="O35" s="103"/>
      <c r="P35" s="158"/>
    </row>
    <row r="36" spans="1:16" s="115" customFormat="1" ht="27.6">
      <c r="A36" s="381"/>
      <c r="B36" s="373"/>
      <c r="C36" s="374" t="s">
        <v>218</v>
      </c>
      <c r="D36" s="382"/>
      <c r="E36" s="383"/>
      <c r="F36" s="376"/>
      <c r="G36" s="366"/>
      <c r="H36" s="367"/>
      <c r="I36" s="368"/>
      <c r="J36" s="364"/>
      <c r="K36" s="364"/>
      <c r="L36" s="364"/>
      <c r="M36" s="364"/>
      <c r="N36" s="369"/>
      <c r="O36" s="370"/>
      <c r="P36" s="364"/>
    </row>
    <row r="37" spans="1:16" s="115" customFormat="1" ht="26.4">
      <c r="A37" s="207">
        <v>1</v>
      </c>
      <c r="B37" s="130"/>
      <c r="C37" s="212" t="s">
        <v>219</v>
      </c>
      <c r="D37" s="208" t="s">
        <v>81</v>
      </c>
      <c r="E37" s="209">
        <v>150</v>
      </c>
      <c r="F37" s="131"/>
      <c r="G37" s="160"/>
      <c r="H37" s="164"/>
      <c r="I37" s="165"/>
      <c r="J37" s="158"/>
      <c r="K37" s="158"/>
      <c r="L37" s="158"/>
      <c r="M37" s="158"/>
      <c r="N37" s="101"/>
      <c r="O37" s="103"/>
      <c r="P37" s="158"/>
    </row>
    <row r="38" spans="1:16" s="115" customFormat="1" ht="26.4">
      <c r="A38" s="207">
        <v>2</v>
      </c>
      <c r="B38" s="130"/>
      <c r="C38" s="212" t="s">
        <v>220</v>
      </c>
      <c r="D38" s="208" t="s">
        <v>81</v>
      </c>
      <c r="E38" s="209">
        <v>48</v>
      </c>
      <c r="F38" s="131"/>
      <c r="G38" s="160"/>
      <c r="H38" s="164"/>
      <c r="I38" s="165"/>
      <c r="J38" s="158"/>
      <c r="K38" s="158"/>
      <c r="L38" s="158"/>
      <c r="M38" s="158"/>
      <c r="N38" s="101"/>
      <c r="O38" s="103"/>
      <c r="P38" s="158"/>
    </row>
    <row r="39" spans="1:16" s="115" customFormat="1" ht="26.4">
      <c r="A39" s="207">
        <v>3</v>
      </c>
      <c r="B39" s="130"/>
      <c r="C39" s="212" t="s">
        <v>221</v>
      </c>
      <c r="D39" s="208" t="s">
        <v>81</v>
      </c>
      <c r="E39" s="209">
        <v>52</v>
      </c>
      <c r="F39" s="131"/>
      <c r="G39" s="160"/>
      <c r="H39" s="164"/>
      <c r="I39" s="165"/>
      <c r="J39" s="158"/>
      <c r="K39" s="158"/>
      <c r="L39" s="158"/>
      <c r="M39" s="158"/>
      <c r="N39" s="101"/>
      <c r="O39" s="103"/>
      <c r="P39" s="158"/>
    </row>
    <row r="40" spans="1:16" s="115" customFormat="1" ht="26.4">
      <c r="A40" s="207">
        <v>4</v>
      </c>
      <c r="B40" s="130"/>
      <c r="C40" s="212" t="s">
        <v>222</v>
      </c>
      <c r="D40" s="208" t="s">
        <v>81</v>
      </c>
      <c r="E40" s="210">
        <v>38</v>
      </c>
      <c r="F40" s="131"/>
      <c r="G40" s="160"/>
      <c r="H40" s="164"/>
      <c r="I40" s="165"/>
      <c r="J40" s="158"/>
      <c r="K40" s="158"/>
      <c r="L40" s="158"/>
      <c r="M40" s="158"/>
      <c r="N40" s="101"/>
      <c r="O40" s="103"/>
      <c r="P40" s="158"/>
    </row>
    <row r="41" spans="1:16" s="115" customFormat="1" ht="13.8">
      <c r="A41" s="207">
        <v>5</v>
      </c>
      <c r="B41" s="130"/>
      <c r="C41" s="212" t="s">
        <v>223</v>
      </c>
      <c r="D41" s="208" t="s">
        <v>197</v>
      </c>
      <c r="E41" s="211">
        <v>10</v>
      </c>
      <c r="F41" s="131"/>
      <c r="G41" s="160"/>
      <c r="H41" s="164"/>
      <c r="I41" s="165"/>
      <c r="J41" s="158"/>
      <c r="K41" s="158"/>
      <c r="L41" s="158"/>
      <c r="M41" s="158"/>
      <c r="N41" s="101"/>
      <c r="O41" s="103"/>
      <c r="P41" s="158"/>
    </row>
    <row r="42" spans="1:16" s="115" customFormat="1" ht="13.8">
      <c r="A42" s="207">
        <v>6</v>
      </c>
      <c r="B42" s="130"/>
      <c r="C42" s="212" t="s">
        <v>224</v>
      </c>
      <c r="D42" s="208" t="s">
        <v>197</v>
      </c>
      <c r="E42" s="211">
        <v>3</v>
      </c>
      <c r="F42" s="131"/>
      <c r="G42" s="160"/>
      <c r="H42" s="164"/>
      <c r="I42" s="165"/>
      <c r="J42" s="158"/>
      <c r="K42" s="158"/>
      <c r="L42" s="158"/>
      <c r="M42" s="158"/>
      <c r="N42" s="101"/>
      <c r="O42" s="103"/>
      <c r="P42" s="158"/>
    </row>
    <row r="43" spans="1:16" s="115" customFormat="1" ht="13.8">
      <c r="A43" s="207">
        <v>7</v>
      </c>
      <c r="B43" s="130"/>
      <c r="C43" s="212" t="s">
        <v>225</v>
      </c>
      <c r="D43" s="208" t="s">
        <v>197</v>
      </c>
      <c r="E43" s="211">
        <v>2</v>
      </c>
      <c r="F43" s="131"/>
      <c r="G43" s="160"/>
      <c r="H43" s="164"/>
      <c r="I43" s="165"/>
      <c r="J43" s="158"/>
      <c r="K43" s="158"/>
      <c r="L43" s="158"/>
      <c r="M43" s="158"/>
      <c r="N43" s="101"/>
      <c r="O43" s="103"/>
      <c r="P43" s="158"/>
    </row>
    <row r="44" spans="1:16" s="115" customFormat="1" ht="13.8">
      <c r="A44" s="207">
        <v>8</v>
      </c>
      <c r="B44" s="130"/>
      <c r="C44" s="212" t="s">
        <v>226</v>
      </c>
      <c r="D44" s="208" t="s">
        <v>197</v>
      </c>
      <c r="E44" s="211">
        <v>2</v>
      </c>
      <c r="F44" s="131"/>
      <c r="G44" s="160"/>
      <c r="H44" s="164"/>
      <c r="I44" s="165"/>
      <c r="J44" s="158"/>
      <c r="K44" s="158"/>
      <c r="L44" s="158"/>
      <c r="M44" s="158"/>
      <c r="N44" s="101"/>
      <c r="O44" s="103"/>
      <c r="P44" s="158"/>
    </row>
    <row r="45" spans="1:16" s="115" customFormat="1" ht="13.8">
      <c r="A45" s="207">
        <v>9</v>
      </c>
      <c r="B45" s="130"/>
      <c r="C45" s="212" t="s">
        <v>227</v>
      </c>
      <c r="D45" s="208" t="s">
        <v>197</v>
      </c>
      <c r="E45" s="211">
        <v>3</v>
      </c>
      <c r="F45" s="131"/>
      <c r="G45" s="160"/>
      <c r="H45" s="164"/>
      <c r="I45" s="165"/>
      <c r="J45" s="158"/>
      <c r="K45" s="158"/>
      <c r="L45" s="158"/>
      <c r="M45" s="158"/>
      <c r="N45" s="101"/>
      <c r="O45" s="103"/>
      <c r="P45" s="158"/>
    </row>
    <row r="46" spans="1:16" s="115" customFormat="1" ht="13.8">
      <c r="A46" s="207">
        <v>10</v>
      </c>
      <c r="B46" s="130"/>
      <c r="C46" s="212" t="s">
        <v>228</v>
      </c>
      <c r="D46" s="208" t="s">
        <v>197</v>
      </c>
      <c r="E46" s="211">
        <v>12</v>
      </c>
      <c r="F46" s="131"/>
      <c r="G46" s="160"/>
      <c r="H46" s="164"/>
      <c r="I46" s="165"/>
      <c r="J46" s="158"/>
      <c r="K46" s="158"/>
      <c r="L46" s="158"/>
      <c r="M46" s="158"/>
      <c r="N46" s="101"/>
      <c r="O46" s="103"/>
      <c r="P46" s="158"/>
    </row>
    <row r="47" spans="1:16" s="115" customFormat="1" ht="13.8">
      <c r="A47" s="207">
        <v>11</v>
      </c>
      <c r="B47" s="130"/>
      <c r="C47" s="212" t="s">
        <v>229</v>
      </c>
      <c r="D47" s="208" t="s">
        <v>197</v>
      </c>
      <c r="E47" s="211">
        <v>2</v>
      </c>
      <c r="F47" s="131"/>
      <c r="G47" s="160"/>
      <c r="H47" s="164"/>
      <c r="I47" s="165"/>
      <c r="J47" s="158"/>
      <c r="K47" s="158"/>
      <c r="L47" s="158"/>
      <c r="M47" s="158"/>
      <c r="N47" s="101"/>
      <c r="O47" s="103"/>
      <c r="P47" s="158"/>
    </row>
    <row r="48" spans="1:16" s="115" customFormat="1" ht="13.8">
      <c r="A48" s="207">
        <v>12</v>
      </c>
      <c r="B48" s="130"/>
      <c r="C48" s="212" t="s">
        <v>230</v>
      </c>
      <c r="D48" s="208" t="s">
        <v>197</v>
      </c>
      <c r="E48" s="211">
        <v>1</v>
      </c>
      <c r="F48" s="131"/>
      <c r="G48" s="160"/>
      <c r="H48" s="164"/>
      <c r="I48" s="165"/>
      <c r="J48" s="158"/>
      <c r="K48" s="158"/>
      <c r="L48" s="158"/>
      <c r="M48" s="158"/>
      <c r="N48" s="101"/>
      <c r="O48" s="103"/>
      <c r="P48" s="158"/>
    </row>
    <row r="49" spans="1:16" s="115" customFormat="1" ht="13.8">
      <c r="A49" s="207">
        <v>13</v>
      </c>
      <c r="B49" s="130"/>
      <c r="C49" s="212" t="s">
        <v>231</v>
      </c>
      <c r="D49" s="208" t="s">
        <v>197</v>
      </c>
      <c r="E49" s="211">
        <v>4</v>
      </c>
      <c r="F49" s="131"/>
      <c r="G49" s="160"/>
      <c r="H49" s="164"/>
      <c r="I49" s="165"/>
      <c r="J49" s="158"/>
      <c r="K49" s="158"/>
      <c r="L49" s="158"/>
      <c r="M49" s="158"/>
      <c r="N49" s="101"/>
      <c r="O49" s="103"/>
      <c r="P49" s="158"/>
    </row>
    <row r="50" spans="1:16" s="115" customFormat="1" ht="13.8">
      <c r="A50" s="207">
        <v>14</v>
      </c>
      <c r="B50" s="130"/>
      <c r="C50" s="212" t="s">
        <v>232</v>
      </c>
      <c r="D50" s="208" t="s">
        <v>197</v>
      </c>
      <c r="E50" s="211">
        <v>4</v>
      </c>
      <c r="F50" s="131"/>
      <c r="G50" s="160"/>
      <c r="H50" s="164"/>
      <c r="I50" s="165"/>
      <c r="J50" s="158"/>
      <c r="K50" s="158"/>
      <c r="L50" s="158"/>
      <c r="M50" s="158"/>
      <c r="N50" s="101"/>
      <c r="O50" s="103"/>
      <c r="P50" s="158"/>
    </row>
    <row r="51" spans="1:16" s="115" customFormat="1" ht="13.8">
      <c r="A51" s="207">
        <v>15</v>
      </c>
      <c r="B51" s="130"/>
      <c r="C51" s="212" t="s">
        <v>233</v>
      </c>
      <c r="D51" s="208" t="s">
        <v>197</v>
      </c>
      <c r="E51" s="211">
        <v>56</v>
      </c>
      <c r="F51" s="131"/>
      <c r="G51" s="160"/>
      <c r="H51" s="164"/>
      <c r="I51" s="165"/>
      <c r="J51" s="158"/>
      <c r="K51" s="158"/>
      <c r="L51" s="158"/>
      <c r="M51" s="158"/>
      <c r="N51" s="101"/>
      <c r="O51" s="103"/>
      <c r="P51" s="158"/>
    </row>
    <row r="52" spans="1:16" s="115" customFormat="1" ht="13.8">
      <c r="A52" s="207">
        <v>16</v>
      </c>
      <c r="B52" s="130"/>
      <c r="C52" s="212" t="s">
        <v>234</v>
      </c>
      <c r="D52" s="208" t="s">
        <v>197</v>
      </c>
      <c r="E52" s="211">
        <v>7</v>
      </c>
      <c r="F52" s="131"/>
      <c r="G52" s="160"/>
      <c r="H52" s="164"/>
      <c r="I52" s="165"/>
      <c r="J52" s="158"/>
      <c r="K52" s="158"/>
      <c r="L52" s="158"/>
      <c r="M52" s="158"/>
      <c r="N52" s="101"/>
      <c r="O52" s="103"/>
      <c r="P52" s="158"/>
    </row>
    <row r="53" spans="1:16" s="115" customFormat="1" ht="13.8">
      <c r="A53" s="207">
        <v>17</v>
      </c>
      <c r="B53" s="130"/>
      <c r="C53" s="212" t="s">
        <v>235</v>
      </c>
      <c r="D53" s="208" t="s">
        <v>197</v>
      </c>
      <c r="E53" s="211">
        <v>14</v>
      </c>
      <c r="F53" s="131"/>
      <c r="G53" s="160"/>
      <c r="H53" s="164"/>
      <c r="I53" s="165"/>
      <c r="J53" s="158"/>
      <c r="K53" s="158"/>
      <c r="L53" s="158"/>
      <c r="M53" s="158"/>
      <c r="N53" s="101"/>
      <c r="O53" s="103"/>
      <c r="P53" s="158"/>
    </row>
    <row r="54" spans="1:16" s="115" customFormat="1" ht="13.8">
      <c r="A54" s="207">
        <v>18</v>
      </c>
      <c r="B54" s="130"/>
      <c r="C54" s="212" t="s">
        <v>236</v>
      </c>
      <c r="D54" s="208" t="s">
        <v>197</v>
      </c>
      <c r="E54" s="211">
        <v>14</v>
      </c>
      <c r="F54" s="131"/>
      <c r="G54" s="160"/>
      <c r="H54" s="164"/>
      <c r="I54" s="165"/>
      <c r="J54" s="158"/>
      <c r="K54" s="158"/>
      <c r="L54" s="158"/>
      <c r="M54" s="158"/>
      <c r="N54" s="101"/>
      <c r="O54" s="103"/>
      <c r="P54" s="158"/>
    </row>
    <row r="55" spans="1:16" s="115" customFormat="1" ht="13.8">
      <c r="A55" s="207">
        <v>19</v>
      </c>
      <c r="B55" s="130"/>
      <c r="C55" s="212" t="s">
        <v>237</v>
      </c>
      <c r="D55" s="208" t="s">
        <v>197</v>
      </c>
      <c r="E55" s="211">
        <v>1</v>
      </c>
      <c r="F55" s="131"/>
      <c r="G55" s="160"/>
      <c r="H55" s="164"/>
      <c r="I55" s="165"/>
      <c r="J55" s="158"/>
      <c r="K55" s="158"/>
      <c r="L55" s="158"/>
      <c r="M55" s="158"/>
      <c r="N55" s="101"/>
      <c r="O55" s="103"/>
      <c r="P55" s="158"/>
    </row>
    <row r="56" spans="1:16" s="115" customFormat="1" ht="13.8">
      <c r="A56" s="207">
        <v>20</v>
      </c>
      <c r="B56" s="130"/>
      <c r="C56" s="212" t="s">
        <v>238</v>
      </c>
      <c r="D56" s="208" t="s">
        <v>197</v>
      </c>
      <c r="E56" s="211">
        <v>1</v>
      </c>
      <c r="F56" s="131"/>
      <c r="G56" s="160"/>
      <c r="H56" s="164"/>
      <c r="I56" s="165"/>
      <c r="J56" s="158"/>
      <c r="K56" s="158"/>
      <c r="L56" s="158"/>
      <c r="M56" s="158"/>
      <c r="N56" s="101"/>
      <c r="O56" s="103"/>
      <c r="P56" s="158"/>
    </row>
    <row r="57" spans="1:16" s="115" customFormat="1" ht="13.8">
      <c r="A57" s="207">
        <v>21</v>
      </c>
      <c r="B57" s="130"/>
      <c r="C57" s="212" t="s">
        <v>239</v>
      </c>
      <c r="D57" s="208" t="s">
        <v>81</v>
      </c>
      <c r="E57" s="209">
        <v>50</v>
      </c>
      <c r="F57" s="131"/>
      <c r="G57" s="160"/>
      <c r="H57" s="164"/>
      <c r="I57" s="165"/>
      <c r="J57" s="158"/>
      <c r="K57" s="158"/>
      <c r="L57" s="158"/>
      <c r="M57" s="158"/>
      <c r="N57" s="101"/>
      <c r="O57" s="103"/>
      <c r="P57" s="158"/>
    </row>
    <row r="58" spans="1:16" s="115" customFormat="1" ht="13.8">
      <c r="A58" s="207">
        <v>22</v>
      </c>
      <c r="B58" s="130"/>
      <c r="C58" s="212" t="s">
        <v>240</v>
      </c>
      <c r="D58" s="208" t="s">
        <v>81</v>
      </c>
      <c r="E58" s="209">
        <v>34</v>
      </c>
      <c r="F58" s="131"/>
      <c r="G58" s="160"/>
      <c r="H58" s="164"/>
      <c r="I58" s="165"/>
      <c r="J58" s="158"/>
      <c r="K58" s="158"/>
      <c r="L58" s="158"/>
      <c r="M58" s="158"/>
      <c r="N58" s="101"/>
      <c r="O58" s="103"/>
      <c r="P58" s="158"/>
    </row>
    <row r="59" spans="1:16" s="115" customFormat="1" ht="13.8">
      <c r="A59" s="207">
        <v>23</v>
      </c>
      <c r="B59" s="130"/>
      <c r="C59" s="212" t="s">
        <v>241</v>
      </c>
      <c r="D59" s="208" t="s">
        <v>81</v>
      </c>
      <c r="E59" s="210">
        <v>28</v>
      </c>
      <c r="F59" s="131"/>
      <c r="G59" s="160"/>
      <c r="H59" s="164"/>
      <c r="I59" s="165"/>
      <c r="J59" s="158"/>
      <c r="K59" s="158"/>
      <c r="L59" s="158"/>
      <c r="M59" s="158"/>
      <c r="N59" s="101"/>
      <c r="O59" s="103"/>
      <c r="P59" s="158"/>
    </row>
    <row r="60" spans="1:16" s="115" customFormat="1" ht="13.8">
      <c r="A60" s="207">
        <v>24</v>
      </c>
      <c r="B60" s="130"/>
      <c r="C60" s="212" t="s">
        <v>242</v>
      </c>
      <c r="D60" s="208" t="s">
        <v>81</v>
      </c>
      <c r="E60" s="210">
        <v>18</v>
      </c>
      <c r="F60" s="131"/>
      <c r="G60" s="160"/>
      <c r="H60" s="164"/>
      <c r="I60" s="165"/>
      <c r="J60" s="158"/>
      <c r="K60" s="158"/>
      <c r="L60" s="158"/>
      <c r="M60" s="158"/>
      <c r="N60" s="101"/>
      <c r="O60" s="103"/>
      <c r="P60" s="158"/>
    </row>
    <row r="61" spans="1:16" s="115" customFormat="1" ht="26.4">
      <c r="A61" s="207">
        <v>25</v>
      </c>
      <c r="B61" s="130"/>
      <c r="C61" s="212" t="s">
        <v>243</v>
      </c>
      <c r="D61" s="208" t="s">
        <v>81</v>
      </c>
      <c r="E61" s="209">
        <f>E37-E57</f>
        <v>100</v>
      </c>
      <c r="F61" s="131"/>
      <c r="G61" s="160"/>
      <c r="H61" s="164"/>
      <c r="I61" s="165"/>
      <c r="J61" s="158"/>
      <c r="K61" s="158"/>
      <c r="L61" s="158"/>
      <c r="M61" s="158"/>
      <c r="N61" s="101"/>
      <c r="O61" s="103"/>
      <c r="P61" s="158"/>
    </row>
    <row r="62" spans="1:16" s="115" customFormat="1" ht="26.4">
      <c r="A62" s="207">
        <v>26</v>
      </c>
      <c r="B62" s="130"/>
      <c r="C62" s="212" t="s">
        <v>244</v>
      </c>
      <c r="D62" s="208" t="s">
        <v>81</v>
      </c>
      <c r="E62" s="209">
        <f>E38-E58</f>
        <v>14</v>
      </c>
      <c r="F62" s="131"/>
      <c r="G62" s="160"/>
      <c r="H62" s="164"/>
      <c r="I62" s="165"/>
      <c r="J62" s="158"/>
      <c r="K62" s="158"/>
      <c r="L62" s="158"/>
      <c r="M62" s="158"/>
      <c r="N62" s="101"/>
      <c r="O62" s="103"/>
      <c r="P62" s="158"/>
    </row>
    <row r="63" spans="1:16" s="115" customFormat="1" ht="26.4">
      <c r="A63" s="207">
        <v>27</v>
      </c>
      <c r="B63" s="130"/>
      <c r="C63" s="212" t="s">
        <v>245</v>
      </c>
      <c r="D63" s="208" t="s">
        <v>81</v>
      </c>
      <c r="E63" s="209">
        <f>E39-E59</f>
        <v>24</v>
      </c>
      <c r="F63" s="131"/>
      <c r="G63" s="160"/>
      <c r="H63" s="164"/>
      <c r="I63" s="165"/>
      <c r="J63" s="158"/>
      <c r="K63" s="158"/>
      <c r="L63" s="158"/>
      <c r="M63" s="158"/>
      <c r="N63" s="101"/>
      <c r="O63" s="103"/>
      <c r="P63" s="158"/>
    </row>
    <row r="64" spans="1:16" s="115" customFormat="1" ht="26.4">
      <c r="A64" s="207">
        <v>28</v>
      </c>
      <c r="B64" s="130"/>
      <c r="C64" s="212" t="s">
        <v>246</v>
      </c>
      <c r="D64" s="208" t="s">
        <v>81</v>
      </c>
      <c r="E64" s="209">
        <f>E40-E60</f>
        <v>20</v>
      </c>
      <c r="F64" s="131"/>
      <c r="G64" s="160"/>
      <c r="H64" s="164"/>
      <c r="I64" s="165"/>
      <c r="J64" s="158"/>
      <c r="K64" s="158"/>
      <c r="L64" s="158"/>
      <c r="M64" s="158"/>
      <c r="N64" s="101"/>
      <c r="O64" s="103"/>
      <c r="P64" s="158"/>
    </row>
    <row r="65" spans="1:16" s="115" customFormat="1" ht="13.8">
      <c r="A65" s="207">
        <v>29</v>
      </c>
      <c r="B65" s="130"/>
      <c r="C65" s="212" t="s">
        <v>247</v>
      </c>
      <c r="D65" s="208" t="s">
        <v>197</v>
      </c>
      <c r="E65" s="209">
        <v>4</v>
      </c>
      <c r="F65" s="131"/>
      <c r="G65" s="160"/>
      <c r="H65" s="164"/>
      <c r="I65" s="165"/>
      <c r="J65" s="158"/>
      <c r="K65" s="158"/>
      <c r="L65" s="158"/>
      <c r="M65" s="158"/>
      <c r="N65" s="101"/>
      <c r="O65" s="103"/>
      <c r="P65" s="158"/>
    </row>
    <row r="66" spans="1:16" s="115" customFormat="1" ht="13.8">
      <c r="A66" s="207">
        <v>30</v>
      </c>
      <c r="B66" s="130"/>
      <c r="C66" s="212" t="s">
        <v>248</v>
      </c>
      <c r="D66" s="208" t="s">
        <v>197</v>
      </c>
      <c r="E66" s="210">
        <v>4</v>
      </c>
      <c r="F66" s="131"/>
      <c r="G66" s="160"/>
      <c r="H66" s="164"/>
      <c r="I66" s="165"/>
      <c r="J66" s="158"/>
      <c r="K66" s="158"/>
      <c r="L66" s="158"/>
      <c r="M66" s="158"/>
      <c r="N66" s="101"/>
      <c r="O66" s="103"/>
      <c r="P66" s="158"/>
    </row>
    <row r="67" spans="1:16" s="115" customFormat="1" ht="13.8">
      <c r="A67" s="207">
        <v>31</v>
      </c>
      <c r="B67" s="130"/>
      <c r="C67" s="212" t="s">
        <v>249</v>
      </c>
      <c r="D67" s="208" t="s">
        <v>197</v>
      </c>
      <c r="E67" s="210">
        <v>2</v>
      </c>
      <c r="F67" s="131"/>
      <c r="G67" s="160"/>
      <c r="H67" s="164"/>
      <c r="I67" s="165"/>
      <c r="J67" s="158"/>
      <c r="K67" s="158"/>
      <c r="L67" s="158"/>
      <c r="M67" s="158"/>
      <c r="N67" s="101"/>
      <c r="O67" s="103"/>
      <c r="P67" s="158"/>
    </row>
    <row r="68" spans="1:16" s="115" customFormat="1" ht="13.8">
      <c r="A68" s="207">
        <v>32</v>
      </c>
      <c r="B68" s="130"/>
      <c r="C68" s="212" t="s">
        <v>250</v>
      </c>
      <c r="D68" s="208" t="s">
        <v>197</v>
      </c>
      <c r="E68" s="211">
        <v>42</v>
      </c>
      <c r="F68" s="131"/>
      <c r="G68" s="160"/>
      <c r="H68" s="164"/>
      <c r="I68" s="165"/>
      <c r="J68" s="158"/>
      <c r="K68" s="158"/>
      <c r="L68" s="158"/>
      <c r="M68" s="158"/>
      <c r="N68" s="101"/>
      <c r="O68" s="103"/>
      <c r="P68" s="158"/>
    </row>
    <row r="69" spans="1:16" s="115" customFormat="1" ht="13.8">
      <c r="A69" s="207">
        <v>33</v>
      </c>
      <c r="B69" s="130"/>
      <c r="C69" s="212" t="s">
        <v>251</v>
      </c>
      <c r="D69" s="213" t="s">
        <v>203</v>
      </c>
      <c r="E69" s="214">
        <v>3</v>
      </c>
      <c r="F69" s="131"/>
      <c r="G69" s="160"/>
      <c r="H69" s="164"/>
      <c r="I69" s="165"/>
      <c r="J69" s="158"/>
      <c r="K69" s="158"/>
      <c r="L69" s="158"/>
      <c r="M69" s="158"/>
      <c r="N69" s="101"/>
      <c r="O69" s="103"/>
      <c r="P69" s="158"/>
    </row>
    <row r="70" spans="1:16" s="115" customFormat="1" ht="13.8">
      <c r="A70" s="207">
        <v>34</v>
      </c>
      <c r="B70" s="130"/>
      <c r="C70" s="212" t="s">
        <v>252</v>
      </c>
      <c r="D70" s="213" t="s">
        <v>203</v>
      </c>
      <c r="E70" s="214">
        <v>8</v>
      </c>
      <c r="F70" s="131"/>
      <c r="G70" s="160"/>
      <c r="H70" s="164"/>
      <c r="I70" s="165"/>
      <c r="J70" s="158"/>
      <c r="K70" s="158"/>
      <c r="L70" s="158"/>
      <c r="M70" s="158"/>
      <c r="N70" s="101"/>
      <c r="O70" s="103"/>
      <c r="P70" s="158"/>
    </row>
    <row r="71" spans="1:16" s="115" customFormat="1" ht="13.8">
      <c r="A71" s="207">
        <v>35</v>
      </c>
      <c r="B71" s="130"/>
      <c r="C71" s="212" t="s">
        <v>253</v>
      </c>
      <c r="D71" s="213" t="s">
        <v>203</v>
      </c>
      <c r="E71" s="214">
        <v>1</v>
      </c>
      <c r="F71" s="131"/>
      <c r="G71" s="160"/>
      <c r="H71" s="164"/>
      <c r="I71" s="165"/>
      <c r="J71" s="158"/>
      <c r="K71" s="158"/>
      <c r="L71" s="158"/>
      <c r="M71" s="158"/>
      <c r="N71" s="101"/>
      <c r="O71" s="103"/>
      <c r="P71" s="158"/>
    </row>
    <row r="72" spans="1:16" s="115" customFormat="1" ht="13.8">
      <c r="A72" s="207">
        <v>36</v>
      </c>
      <c r="B72" s="130"/>
      <c r="C72" s="212" t="s">
        <v>254</v>
      </c>
      <c r="D72" s="213" t="s">
        <v>203</v>
      </c>
      <c r="E72" s="214">
        <v>2</v>
      </c>
      <c r="F72" s="131"/>
      <c r="G72" s="160"/>
      <c r="H72" s="164"/>
      <c r="I72" s="165"/>
      <c r="J72" s="158"/>
      <c r="K72" s="158"/>
      <c r="L72" s="158"/>
      <c r="M72" s="158"/>
      <c r="N72" s="101"/>
      <c r="O72" s="103"/>
      <c r="P72" s="158"/>
    </row>
    <row r="73" spans="1:16" s="115" customFormat="1" ht="13.8">
      <c r="A73" s="207">
        <v>37</v>
      </c>
      <c r="B73" s="130"/>
      <c r="C73" s="192" t="s">
        <v>255</v>
      </c>
      <c r="D73" s="213" t="s">
        <v>203</v>
      </c>
      <c r="E73" s="214">
        <v>1</v>
      </c>
      <c r="F73" s="131"/>
      <c r="G73" s="160"/>
      <c r="H73" s="164"/>
      <c r="I73" s="165"/>
      <c r="J73" s="158"/>
      <c r="K73" s="158"/>
      <c r="L73" s="158"/>
      <c r="M73" s="158"/>
      <c r="N73" s="101"/>
      <c r="O73" s="103"/>
      <c r="P73" s="158"/>
    </row>
    <row r="74" spans="1:16" s="115" customFormat="1" ht="26.4">
      <c r="A74" s="207">
        <v>38</v>
      </c>
      <c r="B74" s="130"/>
      <c r="C74" s="192" t="s">
        <v>256</v>
      </c>
      <c r="D74" s="213" t="s">
        <v>203</v>
      </c>
      <c r="E74" s="214">
        <v>1</v>
      </c>
      <c r="F74" s="131"/>
      <c r="G74" s="160"/>
      <c r="H74" s="164"/>
      <c r="I74" s="165"/>
      <c r="J74" s="158"/>
      <c r="K74" s="158"/>
      <c r="L74" s="158"/>
      <c r="M74" s="158"/>
      <c r="N74" s="101"/>
      <c r="O74" s="103"/>
      <c r="P74" s="158"/>
    </row>
    <row r="75" spans="1:16" s="115" customFormat="1" ht="13.8">
      <c r="A75" s="207">
        <v>39</v>
      </c>
      <c r="B75" s="130"/>
      <c r="C75" s="192" t="s">
        <v>257</v>
      </c>
      <c r="D75" s="213" t="s">
        <v>203</v>
      </c>
      <c r="E75" s="214">
        <v>1</v>
      </c>
      <c r="F75" s="131"/>
      <c r="G75" s="160"/>
      <c r="H75" s="164"/>
      <c r="I75" s="165"/>
      <c r="J75" s="158"/>
      <c r="K75" s="158"/>
      <c r="L75" s="158"/>
      <c r="M75" s="158"/>
      <c r="N75" s="101"/>
      <c r="O75" s="103"/>
      <c r="P75" s="158"/>
    </row>
    <row r="76" spans="1:16" s="115" customFormat="1" ht="13.8">
      <c r="A76" s="207">
        <v>40</v>
      </c>
      <c r="B76" s="130"/>
      <c r="C76" s="192" t="s">
        <v>217</v>
      </c>
      <c r="D76" s="213" t="s">
        <v>203</v>
      </c>
      <c r="E76" s="214">
        <v>1</v>
      </c>
      <c r="F76" s="131"/>
      <c r="G76" s="160"/>
      <c r="H76" s="164"/>
      <c r="I76" s="165"/>
      <c r="J76" s="158"/>
      <c r="K76" s="158"/>
      <c r="L76" s="158"/>
      <c r="M76" s="158"/>
      <c r="N76" s="101"/>
      <c r="O76" s="103"/>
      <c r="P76" s="158"/>
    </row>
    <row r="77" spans="1:16" s="116" customFormat="1" ht="13.8">
      <c r="A77" s="83" t="s">
        <v>10</v>
      </c>
      <c r="B77" s="140" t="s">
        <v>10</v>
      </c>
      <c r="C77" s="110" t="s">
        <v>190</v>
      </c>
      <c r="D77" s="85"/>
      <c r="E77" s="85"/>
      <c r="F77" s="85"/>
      <c r="G77" s="85"/>
      <c r="H77" s="85"/>
      <c r="I77" s="85"/>
      <c r="J77" s="86"/>
      <c r="K77" s="85"/>
      <c r="L77" s="168">
        <f>SUM(L14:L76)</f>
        <v>0</v>
      </c>
      <c r="M77" s="168">
        <f>SUM(M14:M76)</f>
        <v>0</v>
      </c>
      <c r="N77" s="168">
        <f>SUM(N14:N76)</f>
        <v>0</v>
      </c>
      <c r="O77" s="168">
        <f>SUM(O14:O76)</f>
        <v>0</v>
      </c>
      <c r="P77" s="168">
        <f>SUM(P14:P76)</f>
        <v>0</v>
      </c>
    </row>
    <row r="78" spans="1:16" s="116" customFormat="1" ht="13.8">
      <c r="A78" s="87" t="s">
        <v>10</v>
      </c>
      <c r="B78" s="88"/>
      <c r="C78" s="88"/>
      <c r="D78" s="88"/>
      <c r="E78" s="89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</row>
    <row r="79" spans="1:16" ht="12.75" customHeight="1">
      <c r="A79" s="90"/>
      <c r="B79" s="91" t="s">
        <v>13</v>
      </c>
      <c r="C79" s="27"/>
      <c r="D79" s="92"/>
      <c r="E79" s="93"/>
      <c r="F79" s="27"/>
      <c r="G79" s="27"/>
      <c r="H79" s="27"/>
      <c r="I79" s="58"/>
      <c r="J79" s="59"/>
      <c r="K79" s="94"/>
      <c r="L79" s="58"/>
      <c r="M79" s="55"/>
      <c r="N79" s="95"/>
      <c r="O79" s="34"/>
      <c r="P79" s="88"/>
    </row>
    <row r="80" spans="1:16" ht="15.75" customHeight="1">
      <c r="A80" s="87"/>
      <c r="B80" s="91"/>
      <c r="C80" s="29"/>
      <c r="D80" s="96"/>
      <c r="E80" s="97" t="s">
        <v>14</v>
      </c>
      <c r="F80" s="29"/>
      <c r="G80" s="29"/>
      <c r="H80" s="29"/>
      <c r="I80" s="31"/>
      <c r="J80" s="31"/>
      <c r="K80" s="31"/>
      <c r="L80" s="31"/>
      <c r="M80" s="34"/>
      <c r="N80" s="88"/>
      <c r="O80" s="88"/>
      <c r="P80" s="88"/>
    </row>
    <row r="81" spans="1:16" ht="12.75" customHeight="1">
      <c r="A81" s="87"/>
      <c r="B81" s="91" t="s">
        <v>15</v>
      </c>
      <c r="C81" s="27"/>
      <c r="D81" s="92"/>
      <c r="E81" s="93"/>
      <c r="F81" s="27"/>
      <c r="G81" s="27"/>
      <c r="H81" s="27"/>
      <c r="I81" s="31"/>
      <c r="J81" s="31"/>
      <c r="K81" s="31"/>
      <c r="L81" s="31"/>
      <c r="M81" s="34"/>
      <c r="N81" s="88"/>
      <c r="O81" s="88"/>
      <c r="P81" s="88"/>
    </row>
    <row r="82" spans="1:16" ht="12.75" customHeight="1">
      <c r="A82" s="87"/>
      <c r="B82" s="91"/>
      <c r="C82" s="29"/>
      <c r="D82" s="96"/>
      <c r="E82" s="97" t="s">
        <v>14</v>
      </c>
      <c r="F82" s="29"/>
      <c r="G82" s="29"/>
      <c r="H82" s="29"/>
      <c r="I82" s="31"/>
      <c r="J82" s="31"/>
      <c r="K82" s="31"/>
      <c r="L82" s="31"/>
      <c r="M82" s="34"/>
      <c r="N82" s="88"/>
      <c r="O82" s="88"/>
      <c r="P82" s="88"/>
    </row>
    <row r="83" spans="1:16" ht="12.75" customHeight="1">
      <c r="A83" s="87"/>
      <c r="B83" s="91" t="s">
        <v>16</v>
      </c>
      <c r="C83" s="27"/>
      <c r="D83" s="91"/>
      <c r="E83" s="62"/>
      <c r="F83" s="31"/>
      <c r="G83" s="31"/>
      <c r="H83" s="31"/>
      <c r="I83" s="31"/>
      <c r="J83" s="31"/>
      <c r="K83" s="31"/>
      <c r="L83" s="31"/>
      <c r="M83" s="34"/>
      <c r="N83" s="88"/>
      <c r="O83" s="88"/>
      <c r="P83" s="88"/>
    </row>
    <row r="84" spans="1:16" ht="12.75" customHeight="1">
      <c r="A84" s="87"/>
      <c r="B84" s="34"/>
      <c r="C84" s="34"/>
      <c r="D84" s="34"/>
      <c r="E84" s="62"/>
      <c r="F84" s="34"/>
      <c r="G84" s="34"/>
      <c r="H84" s="34"/>
      <c r="I84" s="34"/>
      <c r="J84" s="34"/>
      <c r="K84" s="34"/>
      <c r="L84" s="34"/>
      <c r="M84" s="34"/>
      <c r="N84" s="88"/>
      <c r="O84" s="88"/>
      <c r="P84" s="88"/>
    </row>
    <row r="85" spans="1:16" ht="12.75" customHeight="1">
      <c r="A85" s="87"/>
      <c r="B85" s="34"/>
      <c r="C85" s="34"/>
      <c r="D85" s="34"/>
      <c r="E85" s="62"/>
      <c r="F85" s="34"/>
      <c r="G85" s="34"/>
      <c r="H85" s="34"/>
      <c r="I85" s="34"/>
      <c r="J85" s="34"/>
      <c r="K85" s="34"/>
      <c r="L85" s="34"/>
      <c r="M85" s="34"/>
      <c r="N85" s="88"/>
      <c r="O85" s="88"/>
      <c r="P85" s="88"/>
    </row>
    <row r="86" spans="1:16" ht="12.75" customHeight="1">
      <c r="A86" s="87"/>
      <c r="B86" s="34"/>
      <c r="C86" s="34"/>
      <c r="D86" s="34"/>
      <c r="E86" s="62"/>
      <c r="F86" s="34"/>
      <c r="G86" s="34"/>
      <c r="H86" s="34"/>
      <c r="I86" s="34"/>
      <c r="J86" s="34"/>
      <c r="K86" s="34"/>
      <c r="L86" s="34"/>
      <c r="M86" s="34"/>
      <c r="N86" s="88"/>
      <c r="O86" s="88"/>
      <c r="P86" s="88"/>
    </row>
  </sheetData>
  <sheetProtection selectLockedCells="1" selectUnlockedCells="1"/>
  <autoFilter ref="A12:P80"/>
  <mergeCells count="6">
    <mergeCell ref="A1:P1"/>
    <mergeCell ref="N8:O8"/>
    <mergeCell ref="D10:D11"/>
    <mergeCell ref="E10:E11"/>
    <mergeCell ref="F10:K10"/>
    <mergeCell ref="L10:P10"/>
  </mergeCells>
  <pageMargins left="0.31527777777777777" right="0.31527777777777777" top="0.55138888888888893" bottom="0.35416666666666669" header="0.51180555555555551" footer="0.51180555555555551"/>
  <pageSetup paperSize="9" scale="72" firstPageNumber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P53"/>
  <sheetViews>
    <sheetView showZeros="0" zoomScale="90" zoomScaleNormal="90" workbookViewId="0">
      <selection activeCell="G6" sqref="G6"/>
    </sheetView>
  </sheetViews>
  <sheetFormatPr defaultColWidth="8.44140625" defaultRowHeight="12.75" customHeight="1"/>
  <cols>
    <col min="1" max="1" width="5" style="63" customWidth="1"/>
    <col min="2" max="2" width="7.109375" style="64" customWidth="1"/>
    <col min="3" max="3" width="49" style="64" customWidth="1"/>
    <col min="4" max="4" width="8" style="64" customWidth="1"/>
    <col min="5" max="5" width="9.6640625" style="65" customWidth="1"/>
    <col min="6" max="6" width="8.44140625" style="66"/>
    <col min="7" max="11" width="8.44140625" style="64"/>
    <col min="12" max="12" width="8.88671875" style="64" customWidth="1"/>
    <col min="13" max="15" width="10.109375" style="64" customWidth="1"/>
    <col min="16" max="16" width="13.88671875" style="64" customWidth="1"/>
    <col min="17" max="16384" width="8.44140625" style="64"/>
  </cols>
  <sheetData>
    <row r="1" spans="1:16" ht="15.75" customHeight="1">
      <c r="A1" s="435" t="s">
        <v>258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15.75" customHeight="1">
      <c r="A2" s="67"/>
      <c r="B2" s="67"/>
      <c r="C2" s="67"/>
      <c r="D2" s="67"/>
      <c r="E2" s="68"/>
      <c r="F2" s="67"/>
      <c r="G2" s="67" t="s">
        <v>37</v>
      </c>
      <c r="H2" s="67"/>
      <c r="I2" s="67"/>
      <c r="J2" s="67"/>
      <c r="K2" s="67"/>
      <c r="L2" s="67"/>
      <c r="M2" s="67"/>
      <c r="N2" s="67"/>
      <c r="O2" s="67"/>
      <c r="P2" s="67"/>
    </row>
    <row r="3" spans="1:16" ht="15.75" customHeight="1">
      <c r="A3" s="331"/>
      <c r="B3" s="331"/>
      <c r="C3" s="331"/>
      <c r="D3" s="331"/>
      <c r="E3" s="69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5.75" customHeight="1">
      <c r="A4" s="120" t="s">
        <v>55</v>
      </c>
      <c r="B4" s="117"/>
      <c r="C4" s="117"/>
      <c r="D4" s="63"/>
      <c r="E4" s="98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75" customHeight="1">
      <c r="A5" s="3" t="s">
        <v>2</v>
      </c>
      <c r="B5" s="123"/>
      <c r="C5" s="123"/>
      <c r="D5" s="63"/>
      <c r="E5" s="98"/>
      <c r="G5" s="63"/>
      <c r="H5" s="63"/>
      <c r="I5" s="63"/>
      <c r="J5" s="63"/>
    </row>
    <row r="6" spans="1:16" ht="15.75" customHeight="1">
      <c r="A6" s="4" t="s">
        <v>20</v>
      </c>
      <c r="B6" s="70"/>
    </row>
    <row r="7" spans="1:16" ht="15.75" customHeight="1">
      <c r="A7" s="71"/>
      <c r="B7" s="70"/>
    </row>
    <row r="8" spans="1:16" ht="12.75" customHeight="1">
      <c r="A8" s="72" t="s">
        <v>259</v>
      </c>
      <c r="L8" s="64" t="s">
        <v>26</v>
      </c>
      <c r="N8" s="436">
        <f>P44</f>
        <v>0</v>
      </c>
      <c r="O8" s="436"/>
    </row>
    <row r="9" spans="1:16" ht="15.75" customHeight="1">
      <c r="A9" s="26" t="s">
        <v>646</v>
      </c>
      <c r="B9" s="70"/>
      <c r="C9" s="70"/>
      <c r="D9" s="70"/>
      <c r="E9" s="73"/>
      <c r="F9" s="74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 s="78" customFormat="1" ht="12.75" customHeight="1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6" s="78" customFormat="1" ht="48" customHeight="1">
      <c r="A11" s="79" t="s">
        <v>6</v>
      </c>
      <c r="B11" s="80"/>
      <c r="C11" s="81" t="s">
        <v>62</v>
      </c>
      <c r="D11" s="433"/>
      <c r="E11" s="438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6" s="78" customFormat="1" ht="12.75" customHeight="1">
      <c r="A12" s="82">
        <v>1</v>
      </c>
      <c r="B12" s="82">
        <v>2</v>
      </c>
      <c r="C12" s="82">
        <v>3</v>
      </c>
      <c r="D12" s="82">
        <v>4</v>
      </c>
      <c r="E12" s="82">
        <v>5</v>
      </c>
      <c r="F12" s="82">
        <v>6</v>
      </c>
      <c r="G12" s="82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  <c r="O12" s="82">
        <v>15</v>
      </c>
      <c r="P12" s="82">
        <v>16</v>
      </c>
    </row>
    <row r="13" spans="1:16" s="115" customFormat="1" ht="26.4">
      <c r="A13" s="193">
        <v>1</v>
      </c>
      <c r="B13" s="130"/>
      <c r="C13" s="216" t="s">
        <v>260</v>
      </c>
      <c r="D13" s="217" t="s">
        <v>203</v>
      </c>
      <c r="E13" s="205">
        <v>1</v>
      </c>
      <c r="F13" s="131"/>
      <c r="G13" s="160"/>
      <c r="H13" s="164"/>
      <c r="I13" s="165"/>
      <c r="J13" s="158"/>
      <c r="K13" s="158"/>
      <c r="L13" s="158"/>
      <c r="M13" s="158"/>
      <c r="N13" s="101"/>
      <c r="O13" s="103"/>
      <c r="P13" s="158"/>
    </row>
    <row r="14" spans="1:16" s="115" customFormat="1" ht="26.4">
      <c r="A14" s="193">
        <v>2</v>
      </c>
      <c r="B14" s="130"/>
      <c r="C14" s="216" t="s">
        <v>261</v>
      </c>
      <c r="D14" s="217" t="s">
        <v>203</v>
      </c>
      <c r="E14" s="205">
        <v>2</v>
      </c>
      <c r="F14" s="131"/>
      <c r="G14" s="160"/>
      <c r="H14" s="164"/>
      <c r="I14" s="165"/>
      <c r="J14" s="158"/>
      <c r="K14" s="158"/>
      <c r="L14" s="158"/>
      <c r="M14" s="158"/>
      <c r="N14" s="101"/>
      <c r="O14" s="103"/>
      <c r="P14" s="158"/>
    </row>
    <row r="15" spans="1:16" s="115" customFormat="1" ht="26.4">
      <c r="A15" s="193">
        <v>3</v>
      </c>
      <c r="B15" s="130"/>
      <c r="C15" s="216" t="s">
        <v>262</v>
      </c>
      <c r="D15" s="217" t="s">
        <v>203</v>
      </c>
      <c r="E15" s="205">
        <v>3</v>
      </c>
      <c r="F15" s="131"/>
      <c r="G15" s="160"/>
      <c r="H15" s="164"/>
      <c r="I15" s="165"/>
      <c r="J15" s="158"/>
      <c r="K15" s="158"/>
      <c r="L15" s="158"/>
      <c r="M15" s="158"/>
      <c r="N15" s="101"/>
      <c r="O15" s="103"/>
      <c r="P15" s="158"/>
    </row>
    <row r="16" spans="1:16" s="115" customFormat="1" ht="26.4">
      <c r="A16" s="193">
        <v>4</v>
      </c>
      <c r="B16" s="130"/>
      <c r="C16" s="216" t="s">
        <v>263</v>
      </c>
      <c r="D16" s="217" t="s">
        <v>203</v>
      </c>
      <c r="E16" s="205">
        <v>3</v>
      </c>
      <c r="F16" s="131"/>
      <c r="G16" s="160"/>
      <c r="H16" s="164"/>
      <c r="I16" s="165"/>
      <c r="J16" s="158"/>
      <c r="K16" s="158"/>
      <c r="L16" s="158"/>
      <c r="M16" s="158"/>
      <c r="N16" s="101"/>
      <c r="O16" s="103"/>
      <c r="P16" s="158"/>
    </row>
    <row r="17" spans="1:16" s="115" customFormat="1" ht="26.4">
      <c r="A17" s="193">
        <v>5</v>
      </c>
      <c r="B17" s="130"/>
      <c r="C17" s="216" t="s">
        <v>264</v>
      </c>
      <c r="D17" s="217" t="s">
        <v>203</v>
      </c>
      <c r="E17" s="205">
        <v>6</v>
      </c>
      <c r="F17" s="131"/>
      <c r="G17" s="160"/>
      <c r="H17" s="164"/>
      <c r="I17" s="165"/>
      <c r="J17" s="158"/>
      <c r="K17" s="158"/>
      <c r="L17" s="158"/>
      <c r="M17" s="158"/>
      <c r="N17" s="101"/>
      <c r="O17" s="103"/>
      <c r="P17" s="158"/>
    </row>
    <row r="18" spans="1:16" s="115" customFormat="1" ht="26.4">
      <c r="A18" s="193">
        <v>6</v>
      </c>
      <c r="B18" s="130"/>
      <c r="C18" s="216" t="s">
        <v>265</v>
      </c>
      <c r="D18" s="217" t="s">
        <v>203</v>
      </c>
      <c r="E18" s="205">
        <v>1</v>
      </c>
      <c r="F18" s="131"/>
      <c r="G18" s="160"/>
      <c r="H18" s="164"/>
      <c r="I18" s="165"/>
      <c r="J18" s="158"/>
      <c r="K18" s="158"/>
      <c r="L18" s="158"/>
      <c r="M18" s="158"/>
      <c r="N18" s="101"/>
      <c r="O18" s="103"/>
      <c r="P18" s="158"/>
    </row>
    <row r="19" spans="1:16" s="115" customFormat="1" ht="26.4">
      <c r="A19" s="193">
        <v>7</v>
      </c>
      <c r="B19" s="130"/>
      <c r="C19" s="216" t="s">
        <v>266</v>
      </c>
      <c r="D19" s="217" t="s">
        <v>203</v>
      </c>
      <c r="E19" s="205">
        <v>2</v>
      </c>
      <c r="F19" s="131"/>
      <c r="G19" s="160"/>
      <c r="H19" s="164"/>
      <c r="I19" s="165"/>
      <c r="J19" s="158"/>
      <c r="K19" s="158"/>
      <c r="L19" s="158"/>
      <c r="M19" s="158"/>
      <c r="N19" s="101"/>
      <c r="O19" s="103"/>
      <c r="P19" s="158"/>
    </row>
    <row r="20" spans="1:16" s="115" customFormat="1" ht="26.4">
      <c r="A20" s="193">
        <v>8</v>
      </c>
      <c r="B20" s="130"/>
      <c r="C20" s="216" t="s">
        <v>267</v>
      </c>
      <c r="D20" s="217" t="s">
        <v>203</v>
      </c>
      <c r="E20" s="205">
        <v>1</v>
      </c>
      <c r="F20" s="131"/>
      <c r="G20" s="160"/>
      <c r="H20" s="164"/>
      <c r="I20" s="165"/>
      <c r="J20" s="158"/>
      <c r="K20" s="158"/>
      <c r="L20" s="158"/>
      <c r="M20" s="158"/>
      <c r="N20" s="101"/>
      <c r="O20" s="103"/>
      <c r="P20" s="158"/>
    </row>
    <row r="21" spans="1:16" s="115" customFormat="1" ht="26.4">
      <c r="A21" s="193">
        <v>9</v>
      </c>
      <c r="B21" s="130"/>
      <c r="C21" s="216" t="s">
        <v>268</v>
      </c>
      <c r="D21" s="217" t="s">
        <v>203</v>
      </c>
      <c r="E21" s="205">
        <v>2</v>
      </c>
      <c r="F21" s="131"/>
      <c r="G21" s="160"/>
      <c r="H21" s="164"/>
      <c r="I21" s="165"/>
      <c r="J21" s="158"/>
      <c r="K21" s="158"/>
      <c r="L21" s="158"/>
      <c r="M21" s="158"/>
      <c r="N21" s="101"/>
      <c r="O21" s="103"/>
      <c r="P21" s="158"/>
    </row>
    <row r="22" spans="1:16" s="115" customFormat="1" ht="26.4">
      <c r="A22" s="193">
        <v>10</v>
      </c>
      <c r="B22" s="130"/>
      <c r="C22" s="216" t="s">
        <v>269</v>
      </c>
      <c r="D22" s="217" t="s">
        <v>203</v>
      </c>
      <c r="E22" s="205">
        <v>3</v>
      </c>
      <c r="F22" s="131"/>
      <c r="G22" s="160"/>
      <c r="H22" s="164"/>
      <c r="I22" s="165"/>
      <c r="J22" s="158"/>
      <c r="K22" s="158"/>
      <c r="L22" s="158"/>
      <c r="M22" s="158"/>
      <c r="N22" s="101"/>
      <c r="O22" s="103"/>
      <c r="P22" s="158"/>
    </row>
    <row r="23" spans="1:16" s="115" customFormat="1" ht="26.4">
      <c r="A23" s="193">
        <v>11</v>
      </c>
      <c r="B23" s="130"/>
      <c r="C23" s="216" t="s">
        <v>270</v>
      </c>
      <c r="D23" s="217" t="s">
        <v>203</v>
      </c>
      <c r="E23" s="205">
        <v>4</v>
      </c>
      <c r="F23" s="131"/>
      <c r="G23" s="160"/>
      <c r="H23" s="164"/>
      <c r="I23" s="165"/>
      <c r="J23" s="158"/>
      <c r="K23" s="158"/>
      <c r="L23" s="158"/>
      <c r="M23" s="158"/>
      <c r="N23" s="101"/>
      <c r="O23" s="103"/>
      <c r="P23" s="158"/>
    </row>
    <row r="24" spans="1:16" s="115" customFormat="1" ht="26.4">
      <c r="A24" s="193">
        <v>12</v>
      </c>
      <c r="B24" s="130"/>
      <c r="C24" s="216" t="s">
        <v>271</v>
      </c>
      <c r="D24" s="217" t="s">
        <v>203</v>
      </c>
      <c r="E24" s="205">
        <v>5</v>
      </c>
      <c r="F24" s="131"/>
      <c r="G24" s="160"/>
      <c r="H24" s="164"/>
      <c r="I24" s="165"/>
      <c r="J24" s="158"/>
      <c r="K24" s="158"/>
      <c r="L24" s="158"/>
      <c r="M24" s="158"/>
      <c r="N24" s="101"/>
      <c r="O24" s="103"/>
      <c r="P24" s="158"/>
    </row>
    <row r="25" spans="1:16" s="115" customFormat="1" ht="26.4">
      <c r="A25" s="193">
        <v>13</v>
      </c>
      <c r="B25" s="130"/>
      <c r="C25" s="216" t="s">
        <v>272</v>
      </c>
      <c r="D25" s="217" t="s">
        <v>203</v>
      </c>
      <c r="E25" s="205">
        <v>1</v>
      </c>
      <c r="F25" s="131"/>
      <c r="G25" s="160"/>
      <c r="H25" s="164"/>
      <c r="I25" s="165"/>
      <c r="J25" s="158"/>
      <c r="K25" s="158"/>
      <c r="L25" s="158"/>
      <c r="M25" s="158"/>
      <c r="N25" s="101"/>
      <c r="O25" s="103"/>
      <c r="P25" s="158"/>
    </row>
    <row r="26" spans="1:16" s="115" customFormat="1" ht="26.4">
      <c r="A26" s="193">
        <v>14</v>
      </c>
      <c r="B26" s="130"/>
      <c r="C26" s="216" t="s">
        <v>273</v>
      </c>
      <c r="D26" s="217" t="s">
        <v>203</v>
      </c>
      <c r="E26" s="205">
        <v>2</v>
      </c>
      <c r="F26" s="131"/>
      <c r="G26" s="160"/>
      <c r="H26" s="164"/>
      <c r="I26" s="165"/>
      <c r="J26" s="158"/>
      <c r="K26" s="158"/>
      <c r="L26" s="158"/>
      <c r="M26" s="158"/>
      <c r="N26" s="101"/>
      <c r="O26" s="103"/>
      <c r="P26" s="158"/>
    </row>
    <row r="27" spans="1:16" s="115" customFormat="1" ht="26.4">
      <c r="A27" s="193">
        <v>15</v>
      </c>
      <c r="B27" s="130"/>
      <c r="C27" s="216" t="s">
        <v>274</v>
      </c>
      <c r="D27" s="217" t="s">
        <v>203</v>
      </c>
      <c r="E27" s="205">
        <v>1</v>
      </c>
      <c r="F27" s="131"/>
      <c r="G27" s="160"/>
      <c r="H27" s="164"/>
      <c r="I27" s="165"/>
      <c r="J27" s="158"/>
      <c r="K27" s="158"/>
      <c r="L27" s="158"/>
      <c r="M27" s="158"/>
      <c r="N27" s="101"/>
      <c r="O27" s="103"/>
      <c r="P27" s="158"/>
    </row>
    <row r="28" spans="1:16" s="115" customFormat="1" ht="26.4">
      <c r="A28" s="193">
        <v>16</v>
      </c>
      <c r="B28" s="130"/>
      <c r="C28" s="216" t="s">
        <v>275</v>
      </c>
      <c r="D28" s="217" t="s">
        <v>203</v>
      </c>
      <c r="E28" s="205">
        <v>2</v>
      </c>
      <c r="F28" s="131"/>
      <c r="G28" s="160"/>
      <c r="H28" s="164"/>
      <c r="I28" s="165"/>
      <c r="J28" s="158"/>
      <c r="K28" s="158"/>
      <c r="L28" s="158"/>
      <c r="M28" s="158"/>
      <c r="N28" s="101"/>
      <c r="O28" s="103"/>
      <c r="P28" s="158"/>
    </row>
    <row r="29" spans="1:16" s="115" customFormat="1" ht="26.4">
      <c r="A29" s="193">
        <v>17</v>
      </c>
      <c r="B29" s="130"/>
      <c r="C29" s="216" t="s">
        <v>276</v>
      </c>
      <c r="D29" s="217" t="s">
        <v>203</v>
      </c>
      <c r="E29" s="205">
        <v>6</v>
      </c>
      <c r="F29" s="131"/>
      <c r="G29" s="160"/>
      <c r="H29" s="164"/>
      <c r="I29" s="165"/>
      <c r="J29" s="158"/>
      <c r="K29" s="158"/>
      <c r="L29" s="158"/>
      <c r="M29" s="158"/>
      <c r="N29" s="101"/>
      <c r="O29" s="103"/>
      <c r="P29" s="158"/>
    </row>
    <row r="30" spans="1:16" s="115" customFormat="1" ht="13.8">
      <c r="A30" s="193">
        <v>18</v>
      </c>
      <c r="B30" s="130"/>
      <c r="C30" s="216" t="s">
        <v>277</v>
      </c>
      <c r="D30" s="217" t="s">
        <v>197</v>
      </c>
      <c r="E30" s="205">
        <v>45</v>
      </c>
      <c r="F30" s="131"/>
      <c r="G30" s="160"/>
      <c r="H30" s="164"/>
      <c r="I30" s="165"/>
      <c r="J30" s="158"/>
      <c r="K30" s="158"/>
      <c r="L30" s="158"/>
      <c r="M30" s="158"/>
      <c r="N30" s="101"/>
      <c r="O30" s="103"/>
      <c r="P30" s="158"/>
    </row>
    <row r="31" spans="1:16" s="115" customFormat="1" ht="13.8">
      <c r="A31" s="193">
        <v>19</v>
      </c>
      <c r="B31" s="130"/>
      <c r="C31" s="216" t="s">
        <v>278</v>
      </c>
      <c r="D31" s="217" t="s">
        <v>197</v>
      </c>
      <c r="E31" s="205">
        <v>45</v>
      </c>
      <c r="F31" s="131"/>
      <c r="G31" s="160"/>
      <c r="H31" s="164"/>
      <c r="I31" s="165"/>
      <c r="J31" s="158"/>
      <c r="K31" s="158"/>
      <c r="L31" s="158"/>
      <c r="M31" s="158"/>
      <c r="N31" s="101"/>
      <c r="O31" s="103"/>
      <c r="P31" s="158"/>
    </row>
    <row r="32" spans="1:16" s="115" customFormat="1" ht="13.8">
      <c r="A32" s="193">
        <v>20</v>
      </c>
      <c r="B32" s="130"/>
      <c r="C32" s="216" t="s">
        <v>279</v>
      </c>
      <c r="D32" s="217" t="s">
        <v>197</v>
      </c>
      <c r="E32" s="205">
        <v>45</v>
      </c>
      <c r="F32" s="131"/>
      <c r="G32" s="160"/>
      <c r="H32" s="164"/>
      <c r="I32" s="165"/>
      <c r="J32" s="158"/>
      <c r="K32" s="158"/>
      <c r="L32" s="158"/>
      <c r="M32" s="158"/>
      <c r="N32" s="101"/>
      <c r="O32" s="103"/>
      <c r="P32" s="158"/>
    </row>
    <row r="33" spans="1:16" s="115" customFormat="1" ht="13.8">
      <c r="A33" s="193">
        <v>21</v>
      </c>
      <c r="B33" s="130"/>
      <c r="C33" s="216" t="s">
        <v>280</v>
      </c>
      <c r="D33" s="217" t="s">
        <v>81</v>
      </c>
      <c r="E33" s="205">
        <v>32</v>
      </c>
      <c r="F33" s="131"/>
      <c r="G33" s="160"/>
      <c r="H33" s="164"/>
      <c r="I33" s="165"/>
      <c r="J33" s="158"/>
      <c r="K33" s="158"/>
      <c r="L33" s="158"/>
      <c r="M33" s="158"/>
      <c r="N33" s="101"/>
      <c r="O33" s="103"/>
      <c r="P33" s="158"/>
    </row>
    <row r="34" spans="1:16" s="115" customFormat="1" ht="13.8">
      <c r="A34" s="193">
        <v>22</v>
      </c>
      <c r="B34" s="130"/>
      <c r="C34" s="216" t="s">
        <v>281</v>
      </c>
      <c r="D34" s="217" t="s">
        <v>81</v>
      </c>
      <c r="E34" s="205">
        <v>48</v>
      </c>
      <c r="F34" s="131"/>
      <c r="G34" s="160"/>
      <c r="H34" s="164"/>
      <c r="I34" s="165"/>
      <c r="J34" s="158"/>
      <c r="K34" s="158"/>
      <c r="L34" s="158"/>
      <c r="M34" s="158"/>
      <c r="N34" s="101"/>
      <c r="O34" s="103"/>
      <c r="P34" s="158"/>
    </row>
    <row r="35" spans="1:16" s="115" customFormat="1" ht="13.8">
      <c r="A35" s="193">
        <v>23</v>
      </c>
      <c r="B35" s="130"/>
      <c r="C35" s="216" t="s">
        <v>282</v>
      </c>
      <c r="D35" s="217" t="s">
        <v>197</v>
      </c>
      <c r="E35" s="205">
        <v>4</v>
      </c>
      <c r="F35" s="131"/>
      <c r="G35" s="160"/>
      <c r="H35" s="164"/>
      <c r="I35" s="165"/>
      <c r="J35" s="158"/>
      <c r="K35" s="158"/>
      <c r="L35" s="158"/>
      <c r="M35" s="158"/>
      <c r="N35" s="101"/>
      <c r="O35" s="103"/>
      <c r="P35" s="158"/>
    </row>
    <row r="36" spans="1:16" s="115" customFormat="1" ht="13.8">
      <c r="A36" s="193">
        <v>24</v>
      </c>
      <c r="B36" s="130"/>
      <c r="C36" s="216" t="s">
        <v>283</v>
      </c>
      <c r="D36" s="217" t="s">
        <v>203</v>
      </c>
      <c r="E36" s="205">
        <v>1</v>
      </c>
      <c r="F36" s="131"/>
      <c r="G36" s="160"/>
      <c r="H36" s="164"/>
      <c r="I36" s="165"/>
      <c r="J36" s="158"/>
      <c r="K36" s="158"/>
      <c r="L36" s="158"/>
      <c r="M36" s="158"/>
      <c r="N36" s="101"/>
      <c r="O36" s="103"/>
      <c r="P36" s="158"/>
    </row>
    <row r="37" spans="1:16" s="115" customFormat="1" ht="13.8">
      <c r="A37" s="193">
        <v>25</v>
      </c>
      <c r="B37" s="130"/>
      <c r="C37" s="218" t="s">
        <v>284</v>
      </c>
      <c r="D37" s="217" t="s">
        <v>105</v>
      </c>
      <c r="E37" s="205">
        <v>10</v>
      </c>
      <c r="F37" s="131"/>
      <c r="G37" s="160"/>
      <c r="H37" s="164"/>
      <c r="I37" s="165"/>
      <c r="J37" s="158"/>
      <c r="K37" s="158"/>
      <c r="L37" s="158"/>
      <c r="M37" s="158"/>
      <c r="N37" s="101"/>
      <c r="O37" s="103"/>
      <c r="P37" s="158"/>
    </row>
    <row r="38" spans="1:16" s="115" customFormat="1" ht="26.4">
      <c r="A38" s="193">
        <v>26</v>
      </c>
      <c r="B38" s="130"/>
      <c r="C38" s="216" t="s">
        <v>285</v>
      </c>
      <c r="D38" s="217" t="s">
        <v>286</v>
      </c>
      <c r="E38" s="205">
        <v>32</v>
      </c>
      <c r="F38" s="131"/>
      <c r="G38" s="160"/>
      <c r="H38" s="164"/>
      <c r="I38" s="165"/>
      <c r="J38" s="158"/>
      <c r="K38" s="158"/>
      <c r="L38" s="158"/>
      <c r="M38" s="158"/>
      <c r="N38" s="101"/>
      <c r="O38" s="103"/>
      <c r="P38" s="158"/>
    </row>
    <row r="39" spans="1:16" s="115" customFormat="1" ht="26.4">
      <c r="A39" s="193">
        <v>27</v>
      </c>
      <c r="B39" s="130"/>
      <c r="C39" s="216" t="s">
        <v>287</v>
      </c>
      <c r="D39" s="217" t="s">
        <v>286</v>
      </c>
      <c r="E39" s="205">
        <v>48</v>
      </c>
      <c r="F39" s="131"/>
      <c r="G39" s="160"/>
      <c r="H39" s="164"/>
      <c r="I39" s="165"/>
      <c r="J39" s="158"/>
      <c r="K39" s="158"/>
      <c r="L39" s="158"/>
      <c r="M39" s="158"/>
      <c r="N39" s="101"/>
      <c r="O39" s="103"/>
      <c r="P39" s="158"/>
    </row>
    <row r="40" spans="1:16" s="115" customFormat="1" ht="13.8">
      <c r="A40" s="193">
        <v>28</v>
      </c>
      <c r="B40" s="130"/>
      <c r="C40" s="216" t="s">
        <v>288</v>
      </c>
      <c r="D40" s="217" t="s">
        <v>81</v>
      </c>
      <c r="E40" s="205">
        <v>45</v>
      </c>
      <c r="F40" s="131"/>
      <c r="G40" s="160"/>
      <c r="H40" s="164"/>
      <c r="I40" s="165"/>
      <c r="J40" s="158"/>
      <c r="K40" s="158"/>
      <c r="L40" s="158"/>
      <c r="M40" s="158"/>
      <c r="N40" s="101"/>
      <c r="O40" s="103"/>
      <c r="P40" s="158"/>
    </row>
    <row r="41" spans="1:16" s="115" customFormat="1" ht="13.8">
      <c r="A41" s="193">
        <v>29</v>
      </c>
      <c r="B41" s="130"/>
      <c r="C41" s="219" t="s">
        <v>289</v>
      </c>
      <c r="D41" s="217" t="s">
        <v>197</v>
      </c>
      <c r="E41" s="205">
        <v>43</v>
      </c>
      <c r="F41" s="131"/>
      <c r="G41" s="160"/>
      <c r="H41" s="164"/>
      <c r="I41" s="165"/>
      <c r="J41" s="158"/>
      <c r="K41" s="158"/>
      <c r="L41" s="158"/>
      <c r="M41" s="158"/>
      <c r="N41" s="101"/>
      <c r="O41" s="103"/>
      <c r="P41" s="158"/>
    </row>
    <row r="42" spans="1:16" s="115" customFormat="1" ht="13.8">
      <c r="A42" s="193">
        <v>30</v>
      </c>
      <c r="B42" s="130"/>
      <c r="C42" s="219" t="s">
        <v>217</v>
      </c>
      <c r="D42" s="217" t="s">
        <v>203</v>
      </c>
      <c r="E42" s="205">
        <v>1</v>
      </c>
      <c r="F42" s="131"/>
      <c r="G42" s="160"/>
      <c r="H42" s="164"/>
      <c r="I42" s="165"/>
      <c r="J42" s="158"/>
      <c r="K42" s="158"/>
      <c r="L42" s="158"/>
      <c r="M42" s="158"/>
      <c r="N42" s="101"/>
      <c r="O42" s="103"/>
      <c r="P42" s="158"/>
    </row>
    <row r="43" spans="1:16" s="115" customFormat="1" ht="13.8">
      <c r="A43" s="143"/>
      <c r="B43" s="130"/>
      <c r="C43" s="142"/>
      <c r="D43" s="141"/>
      <c r="E43" s="141"/>
      <c r="F43" s="131"/>
      <c r="G43" s="160"/>
      <c r="H43" s="164">
        <f t="shared" ref="H43" si="0">F43*G43</f>
        <v>0</v>
      </c>
      <c r="I43" s="165"/>
      <c r="J43" s="158"/>
      <c r="K43" s="158">
        <f t="shared" ref="K43" si="1">H43+I43+J43</f>
        <v>0</v>
      </c>
      <c r="L43" s="158">
        <f t="shared" ref="L43" si="2">E43*F43</f>
        <v>0</v>
      </c>
      <c r="M43" s="158">
        <f t="shared" ref="M43" si="3">E43*H43</f>
        <v>0</v>
      </c>
      <c r="N43" s="101">
        <f t="shared" ref="N43" si="4">E43*I43</f>
        <v>0</v>
      </c>
      <c r="O43" s="103">
        <f t="shared" ref="O43" si="5">E43*J43</f>
        <v>0</v>
      </c>
      <c r="P43" s="158">
        <f t="shared" ref="P43" si="6">M43+N43+O43</f>
        <v>0</v>
      </c>
    </row>
    <row r="44" spans="1:16" s="116" customFormat="1" ht="13.8">
      <c r="A44" s="83" t="s">
        <v>10</v>
      </c>
      <c r="B44" s="140" t="s">
        <v>10</v>
      </c>
      <c r="C44" s="110" t="s">
        <v>190</v>
      </c>
      <c r="D44" s="85"/>
      <c r="E44" s="85"/>
      <c r="F44" s="85"/>
      <c r="G44" s="85"/>
      <c r="H44" s="85"/>
      <c r="I44" s="85"/>
      <c r="J44" s="86"/>
      <c r="K44" s="85"/>
      <c r="L44" s="168">
        <f>SUM(L13:L43)</f>
        <v>0</v>
      </c>
      <c r="M44" s="168">
        <f t="shared" ref="M44:P44" si="7">SUM(M13:M43)</f>
        <v>0</v>
      </c>
      <c r="N44" s="168">
        <f t="shared" si="7"/>
        <v>0</v>
      </c>
      <c r="O44" s="168">
        <f t="shared" si="7"/>
        <v>0</v>
      </c>
      <c r="P44" s="168">
        <f t="shared" si="7"/>
        <v>0</v>
      </c>
    </row>
    <row r="45" spans="1:16" s="116" customFormat="1" ht="13.8">
      <c r="A45" s="87" t="s">
        <v>10</v>
      </c>
      <c r="B45" s="88"/>
      <c r="C45" s="88"/>
      <c r="D45" s="88"/>
      <c r="E45" s="89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1:16" ht="12.75" customHeight="1">
      <c r="A46" s="90"/>
      <c r="B46" s="91" t="s">
        <v>13</v>
      </c>
      <c r="C46" s="27"/>
      <c r="D46" s="92"/>
      <c r="E46" s="93"/>
      <c r="F46" s="27"/>
      <c r="G46" s="27"/>
      <c r="H46" s="27"/>
      <c r="I46" s="58"/>
      <c r="J46" s="59"/>
      <c r="K46" s="94"/>
      <c r="L46" s="58"/>
      <c r="M46" s="55"/>
      <c r="N46" s="95"/>
      <c r="O46" s="34"/>
      <c r="P46" s="88"/>
    </row>
    <row r="47" spans="1:16" ht="15.75" customHeight="1">
      <c r="A47" s="87"/>
      <c r="B47" s="91"/>
      <c r="C47" s="29"/>
      <c r="D47" s="96"/>
      <c r="E47" s="97" t="s">
        <v>14</v>
      </c>
      <c r="F47" s="29"/>
      <c r="G47" s="29"/>
      <c r="H47" s="29"/>
      <c r="I47" s="31"/>
      <c r="J47" s="31"/>
      <c r="K47" s="31"/>
      <c r="L47" s="31"/>
      <c r="M47" s="34"/>
      <c r="N47" s="88"/>
      <c r="O47" s="88"/>
      <c r="P47" s="88"/>
    </row>
    <row r="48" spans="1:16" ht="12.75" customHeight="1">
      <c r="A48" s="87"/>
      <c r="B48" s="91" t="s">
        <v>15</v>
      </c>
      <c r="C48" s="27"/>
      <c r="D48" s="92"/>
      <c r="E48" s="93"/>
      <c r="F48" s="27"/>
      <c r="G48" s="27"/>
      <c r="H48" s="27"/>
      <c r="I48" s="31"/>
      <c r="J48" s="31"/>
      <c r="K48" s="31"/>
      <c r="L48" s="31"/>
      <c r="M48" s="34"/>
      <c r="N48" s="88"/>
      <c r="O48" s="88"/>
      <c r="P48" s="88"/>
    </row>
    <row r="49" spans="1:16" ht="12.75" customHeight="1">
      <c r="A49" s="87"/>
      <c r="B49" s="91"/>
      <c r="C49" s="29"/>
      <c r="D49" s="96"/>
      <c r="E49" s="97" t="s">
        <v>14</v>
      </c>
      <c r="F49" s="29"/>
      <c r="G49" s="29"/>
      <c r="H49" s="29"/>
      <c r="I49" s="31"/>
      <c r="J49" s="31"/>
      <c r="K49" s="31"/>
      <c r="L49" s="31"/>
      <c r="M49" s="34"/>
      <c r="N49" s="88"/>
      <c r="O49" s="88"/>
      <c r="P49" s="88"/>
    </row>
    <row r="50" spans="1:16" ht="12.75" customHeight="1">
      <c r="A50" s="87"/>
      <c r="B50" s="91" t="s">
        <v>16</v>
      </c>
      <c r="C50" s="27"/>
      <c r="D50" s="91"/>
      <c r="E50" s="62"/>
      <c r="F50" s="31"/>
      <c r="G50" s="31"/>
      <c r="H50" s="31"/>
      <c r="I50" s="31"/>
      <c r="J50" s="31"/>
      <c r="K50" s="31"/>
      <c r="L50" s="31"/>
      <c r="M50" s="34"/>
      <c r="N50" s="88"/>
      <c r="O50" s="88"/>
      <c r="P50" s="88"/>
    </row>
    <row r="51" spans="1:16" ht="12.75" customHeight="1">
      <c r="A51" s="87"/>
      <c r="B51" s="34"/>
      <c r="C51" s="34"/>
      <c r="D51" s="34"/>
      <c r="E51" s="62"/>
      <c r="F51" s="34"/>
      <c r="G51" s="34"/>
      <c r="H51" s="34"/>
      <c r="I51" s="34"/>
      <c r="J51" s="34"/>
      <c r="K51" s="34"/>
      <c r="L51" s="34"/>
      <c r="M51" s="34"/>
      <c r="N51" s="88"/>
      <c r="O51" s="88"/>
      <c r="P51" s="88"/>
    </row>
    <row r="52" spans="1:16" ht="12.75" customHeight="1">
      <c r="A52" s="87"/>
      <c r="B52" s="34"/>
      <c r="C52" s="34"/>
      <c r="D52" s="34"/>
      <c r="E52" s="62"/>
      <c r="F52" s="34"/>
      <c r="G52" s="34"/>
      <c r="H52" s="34"/>
      <c r="I52" s="34"/>
      <c r="J52" s="34"/>
      <c r="K52" s="34"/>
      <c r="L52" s="34"/>
      <c r="M52" s="34"/>
      <c r="N52" s="88"/>
      <c r="O52" s="88"/>
      <c r="P52" s="88"/>
    </row>
    <row r="53" spans="1:16" ht="12.75" customHeight="1">
      <c r="A53" s="87"/>
      <c r="B53" s="34"/>
      <c r="C53" s="34"/>
      <c r="D53" s="34"/>
      <c r="E53" s="62"/>
      <c r="F53" s="34"/>
      <c r="G53" s="34"/>
      <c r="H53" s="34"/>
      <c r="I53" s="34"/>
      <c r="J53" s="34"/>
      <c r="K53" s="34"/>
      <c r="L53" s="34"/>
      <c r="M53" s="34"/>
      <c r="N53" s="88"/>
      <c r="O53" s="88"/>
      <c r="P53" s="88"/>
    </row>
  </sheetData>
  <sheetProtection selectLockedCells="1" selectUnlockedCells="1"/>
  <autoFilter ref="A12:P47"/>
  <mergeCells count="6">
    <mergeCell ref="A1:P1"/>
    <mergeCell ref="N8:O8"/>
    <mergeCell ref="D10:D11"/>
    <mergeCell ref="E10:E11"/>
    <mergeCell ref="F10:K10"/>
    <mergeCell ref="L10:P10"/>
  </mergeCells>
  <pageMargins left="0.31527777777777777" right="0.31527777777777777" top="0.55138888888888893" bottom="0.35416666666666669" header="0.51180555555555551" footer="0.51180555555555551"/>
  <pageSetup paperSize="9" scale="72" firstPageNumber="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Q114"/>
  <sheetViews>
    <sheetView showZeros="0" zoomScale="90" zoomScaleNormal="90" workbookViewId="0">
      <selection activeCell="H5" sqref="H5"/>
    </sheetView>
  </sheetViews>
  <sheetFormatPr defaultColWidth="8.44140625" defaultRowHeight="12.75" customHeight="1"/>
  <cols>
    <col min="1" max="1" width="5" style="63" customWidth="1"/>
    <col min="2" max="2" width="7.109375" style="64" customWidth="1"/>
    <col min="3" max="3" width="32.44140625" style="64" customWidth="1"/>
    <col min="4" max="4" width="18.44140625" style="66" customWidth="1"/>
    <col min="5" max="5" width="8" style="64" customWidth="1"/>
    <col min="6" max="6" width="9.6640625" style="65" customWidth="1"/>
    <col min="7" max="7" width="8.44140625" style="66"/>
    <col min="8" max="12" width="8.44140625" style="64"/>
    <col min="13" max="13" width="8.88671875" style="64" customWidth="1"/>
    <col min="14" max="16" width="10.109375" style="64" customWidth="1"/>
    <col min="17" max="17" width="13.88671875" style="64" customWidth="1"/>
    <col min="18" max="16384" width="8.44140625" style="64"/>
  </cols>
  <sheetData>
    <row r="1" spans="1:17" ht="15.75" customHeight="1">
      <c r="A1" s="435" t="s">
        <v>290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</row>
    <row r="2" spans="1:17" ht="15.75" customHeight="1">
      <c r="A2" s="67"/>
      <c r="B2" s="67"/>
      <c r="C2" s="67"/>
      <c r="D2" s="67"/>
      <c r="E2" s="67"/>
      <c r="F2" s="68"/>
      <c r="G2" s="67"/>
      <c r="H2" s="67" t="s">
        <v>39</v>
      </c>
      <c r="I2" s="67"/>
      <c r="J2" s="67"/>
      <c r="K2" s="67"/>
      <c r="L2" s="67"/>
      <c r="M2" s="67"/>
      <c r="N2" s="67"/>
      <c r="O2" s="67"/>
      <c r="P2" s="67"/>
      <c r="Q2" s="67"/>
    </row>
    <row r="3" spans="1:17" ht="15.75" customHeight="1">
      <c r="A3" s="331"/>
      <c r="B3" s="331"/>
      <c r="C3" s="331"/>
      <c r="D3" s="331"/>
      <c r="E3" s="331"/>
      <c r="F3" s="69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</row>
    <row r="4" spans="1:17" ht="15.75" customHeight="1">
      <c r="A4" s="120" t="s">
        <v>55</v>
      </c>
      <c r="B4" s="117"/>
      <c r="C4" s="117"/>
      <c r="D4" s="198"/>
      <c r="E4" s="63"/>
      <c r="F4" s="98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15.75" customHeight="1">
      <c r="A5" s="3" t="s">
        <v>2</v>
      </c>
      <c r="B5" s="123"/>
      <c r="C5" s="123"/>
      <c r="D5" s="199"/>
      <c r="E5" s="63"/>
      <c r="F5" s="98"/>
      <c r="H5" s="63"/>
      <c r="I5" s="63"/>
      <c r="J5" s="63"/>
      <c r="K5" s="63"/>
    </row>
    <row r="6" spans="1:17" ht="15.75" customHeight="1">
      <c r="A6" s="4" t="s">
        <v>20</v>
      </c>
      <c r="B6" s="70"/>
    </row>
    <row r="7" spans="1:17" ht="15.75" customHeight="1">
      <c r="A7" s="71"/>
      <c r="B7" s="70"/>
    </row>
    <row r="8" spans="1:17" ht="12.75" customHeight="1">
      <c r="A8" s="72" t="s">
        <v>291</v>
      </c>
      <c r="M8" s="64" t="s">
        <v>26</v>
      </c>
      <c r="O8" s="436">
        <f>Q105</f>
        <v>0</v>
      </c>
      <c r="P8" s="436"/>
    </row>
    <row r="9" spans="1:17" ht="15.75" customHeight="1">
      <c r="A9" s="26" t="s">
        <v>646</v>
      </c>
      <c r="B9" s="70"/>
      <c r="C9" s="70"/>
      <c r="D9" s="74"/>
      <c r="E9" s="70"/>
      <c r="F9" s="73"/>
      <c r="G9" s="74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1:17" s="78" customFormat="1" ht="12.75" customHeight="1">
      <c r="A10" s="75" t="s">
        <v>3</v>
      </c>
      <c r="B10" s="76" t="s">
        <v>57</v>
      </c>
      <c r="C10" s="77"/>
      <c r="D10" s="77"/>
      <c r="E10" s="433" t="s">
        <v>58</v>
      </c>
      <c r="F10" s="438" t="s">
        <v>59</v>
      </c>
      <c r="G10" s="433" t="s">
        <v>60</v>
      </c>
      <c r="H10" s="433"/>
      <c r="I10" s="433"/>
      <c r="J10" s="433"/>
      <c r="K10" s="433"/>
      <c r="L10" s="433"/>
      <c r="M10" s="433" t="s">
        <v>61</v>
      </c>
      <c r="N10" s="433"/>
      <c r="O10" s="433"/>
      <c r="P10" s="433"/>
      <c r="Q10" s="433"/>
    </row>
    <row r="11" spans="1:17" s="78" customFormat="1" ht="48" customHeight="1">
      <c r="A11" s="79" t="s">
        <v>6</v>
      </c>
      <c r="B11" s="80"/>
      <c r="C11" s="81" t="s">
        <v>62</v>
      </c>
      <c r="D11" s="81"/>
      <c r="E11" s="433"/>
      <c r="F11" s="438"/>
      <c r="G11" s="332" t="s">
        <v>63</v>
      </c>
      <c r="H11" s="332" t="s">
        <v>64</v>
      </c>
      <c r="I11" s="332" t="s">
        <v>65</v>
      </c>
      <c r="J11" s="332" t="s">
        <v>66</v>
      </c>
      <c r="K11" s="332" t="s">
        <v>67</v>
      </c>
      <c r="L11" s="332" t="s">
        <v>68</v>
      </c>
      <c r="M11" s="332" t="s">
        <v>69</v>
      </c>
      <c r="N11" s="332" t="s">
        <v>65</v>
      </c>
      <c r="O11" s="332" t="s">
        <v>66</v>
      </c>
      <c r="P11" s="332" t="s">
        <v>67</v>
      </c>
      <c r="Q11" s="332" t="s">
        <v>70</v>
      </c>
    </row>
    <row r="12" spans="1:17" s="78" customFormat="1" ht="12.75" customHeight="1">
      <c r="A12" s="82">
        <v>1</v>
      </c>
      <c r="B12" s="82">
        <v>2</v>
      </c>
      <c r="C12" s="82">
        <v>3</v>
      </c>
      <c r="D12" s="82"/>
      <c r="E12" s="82">
        <v>4</v>
      </c>
      <c r="F12" s="82">
        <v>5</v>
      </c>
      <c r="G12" s="82">
        <v>6</v>
      </c>
      <c r="H12" s="82">
        <v>7</v>
      </c>
      <c r="I12" s="82">
        <v>8</v>
      </c>
      <c r="J12" s="82">
        <v>9</v>
      </c>
      <c r="K12" s="82">
        <v>10</v>
      </c>
      <c r="L12" s="82">
        <v>11</v>
      </c>
      <c r="M12" s="82">
        <v>12</v>
      </c>
      <c r="N12" s="82">
        <v>13</v>
      </c>
      <c r="O12" s="82">
        <v>14</v>
      </c>
      <c r="P12" s="82">
        <v>15</v>
      </c>
      <c r="Q12" s="82">
        <v>16</v>
      </c>
    </row>
    <row r="13" spans="1:17" s="115" customFormat="1" ht="13.8">
      <c r="A13" s="372"/>
      <c r="B13" s="384"/>
      <c r="C13" s="385" t="s">
        <v>292</v>
      </c>
      <c r="D13" s="386"/>
      <c r="E13" s="385"/>
      <c r="F13" s="385"/>
      <c r="G13" s="387"/>
      <c r="H13" s="388"/>
      <c r="I13" s="389"/>
      <c r="J13" s="387"/>
      <c r="K13" s="387"/>
      <c r="L13" s="390"/>
      <c r="M13" s="390"/>
      <c r="N13" s="390"/>
      <c r="O13" s="390"/>
      <c r="P13" s="390"/>
      <c r="Q13" s="390"/>
    </row>
    <row r="14" spans="1:17" s="115" customFormat="1" ht="13.8">
      <c r="A14" s="132">
        <v>1</v>
      </c>
      <c r="B14" s="236"/>
      <c r="C14" s="132" t="s">
        <v>293</v>
      </c>
      <c r="D14" s="133">
        <v>100</v>
      </c>
      <c r="E14" s="133" t="s">
        <v>81</v>
      </c>
      <c r="F14" s="133">
        <v>3</v>
      </c>
      <c r="G14" s="316"/>
      <c r="H14" s="317"/>
      <c r="I14" s="318"/>
      <c r="J14" s="319"/>
      <c r="K14" s="319"/>
      <c r="L14" s="320"/>
      <c r="M14" s="320"/>
      <c r="N14" s="321"/>
      <c r="O14" s="321"/>
      <c r="P14" s="191"/>
      <c r="Q14" s="191"/>
    </row>
    <row r="15" spans="1:17" s="115" customFormat="1" ht="13.8">
      <c r="A15" s="132">
        <v>2</v>
      </c>
      <c r="B15" s="236"/>
      <c r="C15" s="132" t="s">
        <v>293</v>
      </c>
      <c r="D15" s="133">
        <v>125</v>
      </c>
      <c r="E15" s="133" t="s">
        <v>81</v>
      </c>
      <c r="F15" s="133">
        <v>2</v>
      </c>
      <c r="G15" s="316"/>
      <c r="H15" s="317"/>
      <c r="I15" s="318"/>
      <c r="J15" s="319"/>
      <c r="K15" s="319"/>
      <c r="L15" s="320"/>
      <c r="M15" s="320"/>
      <c r="N15" s="321"/>
      <c r="O15" s="321"/>
      <c r="P15" s="191"/>
      <c r="Q15" s="191"/>
    </row>
    <row r="16" spans="1:17" s="115" customFormat="1" ht="13.8">
      <c r="A16" s="132">
        <v>3</v>
      </c>
      <c r="B16" s="236"/>
      <c r="C16" s="132" t="s">
        <v>293</v>
      </c>
      <c r="D16" s="133">
        <v>160</v>
      </c>
      <c r="E16" s="133" t="s">
        <v>81</v>
      </c>
      <c r="F16" s="133">
        <v>7</v>
      </c>
      <c r="G16" s="316"/>
      <c r="H16" s="317"/>
      <c r="I16" s="318"/>
      <c r="J16" s="319"/>
      <c r="K16" s="319"/>
      <c r="L16" s="320"/>
      <c r="M16" s="320"/>
      <c r="N16" s="321"/>
      <c r="O16" s="321"/>
      <c r="P16" s="191"/>
      <c r="Q16" s="191"/>
    </row>
    <row r="17" spans="1:17" s="115" customFormat="1" ht="13.8">
      <c r="A17" s="132">
        <v>4</v>
      </c>
      <c r="B17" s="236"/>
      <c r="C17" s="132" t="s">
        <v>293</v>
      </c>
      <c r="D17" s="133">
        <v>200</v>
      </c>
      <c r="E17" s="133" t="s">
        <v>81</v>
      </c>
      <c r="F17" s="133">
        <v>2</v>
      </c>
      <c r="G17" s="316"/>
      <c r="H17" s="317"/>
      <c r="I17" s="318"/>
      <c r="J17" s="319"/>
      <c r="K17" s="319"/>
      <c r="L17" s="320"/>
      <c r="M17" s="320"/>
      <c r="N17" s="321"/>
      <c r="O17" s="321"/>
      <c r="P17" s="191"/>
      <c r="Q17" s="191"/>
    </row>
    <row r="18" spans="1:17" s="115" customFormat="1" ht="13.8">
      <c r="A18" s="132">
        <v>5</v>
      </c>
      <c r="B18" s="236"/>
      <c r="C18" s="132" t="s">
        <v>294</v>
      </c>
      <c r="D18" s="133">
        <v>100</v>
      </c>
      <c r="E18" s="133" t="s">
        <v>129</v>
      </c>
      <c r="F18" s="133">
        <v>2</v>
      </c>
      <c r="G18" s="316"/>
      <c r="H18" s="317"/>
      <c r="I18" s="318"/>
      <c r="J18" s="319"/>
      <c r="K18" s="319"/>
      <c r="L18" s="191"/>
      <c r="M18" s="191"/>
      <c r="N18" s="191"/>
      <c r="O18" s="191"/>
      <c r="P18" s="191"/>
      <c r="Q18" s="191"/>
    </row>
    <row r="19" spans="1:17" s="115" customFormat="1" ht="13.8">
      <c r="A19" s="132">
        <v>6</v>
      </c>
      <c r="B19" s="236"/>
      <c r="C19" s="132" t="s">
        <v>294</v>
      </c>
      <c r="D19" s="133">
        <v>125</v>
      </c>
      <c r="E19" s="133" t="s">
        <v>129</v>
      </c>
      <c r="F19" s="133">
        <v>1</v>
      </c>
      <c r="G19" s="316"/>
      <c r="H19" s="317"/>
      <c r="I19" s="318"/>
      <c r="J19" s="319"/>
      <c r="K19" s="319"/>
      <c r="L19" s="191"/>
      <c r="M19" s="191"/>
      <c r="N19" s="191"/>
      <c r="O19" s="191"/>
      <c r="P19" s="191"/>
      <c r="Q19" s="191"/>
    </row>
    <row r="20" spans="1:17" s="115" customFormat="1" ht="13.8">
      <c r="A20" s="132">
        <v>7</v>
      </c>
      <c r="B20" s="236"/>
      <c r="C20" s="132" t="s">
        <v>294</v>
      </c>
      <c r="D20" s="133">
        <v>160</v>
      </c>
      <c r="E20" s="133" t="s">
        <v>129</v>
      </c>
      <c r="F20" s="133">
        <v>1</v>
      </c>
      <c r="G20" s="169"/>
      <c r="H20" s="317"/>
      <c r="I20" s="189"/>
      <c r="J20" s="190"/>
      <c r="K20" s="319"/>
      <c r="L20" s="191"/>
      <c r="M20" s="191"/>
      <c r="N20" s="191"/>
      <c r="O20" s="191"/>
      <c r="P20" s="191"/>
      <c r="Q20" s="191"/>
    </row>
    <row r="21" spans="1:17" s="115" customFormat="1" ht="13.8">
      <c r="A21" s="132">
        <v>8</v>
      </c>
      <c r="B21" s="236"/>
      <c r="C21" s="132" t="s">
        <v>295</v>
      </c>
      <c r="D21" s="133" t="s">
        <v>296</v>
      </c>
      <c r="E21" s="133" t="s">
        <v>129</v>
      </c>
      <c r="F21" s="133">
        <v>2</v>
      </c>
      <c r="G21" s="316"/>
      <c r="H21" s="317"/>
      <c r="I21" s="318"/>
      <c r="J21" s="319"/>
      <c r="K21" s="319"/>
      <c r="L21" s="191"/>
      <c r="M21" s="191"/>
      <c r="N21" s="191"/>
      <c r="O21" s="191"/>
      <c r="P21" s="191"/>
      <c r="Q21" s="191"/>
    </row>
    <row r="22" spans="1:17" s="115" customFormat="1" ht="13.8">
      <c r="A22" s="132">
        <v>9</v>
      </c>
      <c r="B22" s="236"/>
      <c r="C22" s="132" t="s">
        <v>295</v>
      </c>
      <c r="D22" s="133" t="s">
        <v>297</v>
      </c>
      <c r="E22" s="133" t="s">
        <v>129</v>
      </c>
      <c r="F22" s="133">
        <v>1</v>
      </c>
      <c r="G22" s="316"/>
      <c r="H22" s="317"/>
      <c r="I22" s="318"/>
      <c r="J22" s="319"/>
      <c r="K22" s="319"/>
      <c r="L22" s="191"/>
      <c r="M22" s="191"/>
      <c r="N22" s="191"/>
      <c r="O22" s="191"/>
      <c r="P22" s="191"/>
      <c r="Q22" s="191"/>
    </row>
    <row r="23" spans="1:17" s="115" customFormat="1" ht="13.8">
      <c r="A23" s="132">
        <v>10</v>
      </c>
      <c r="B23" s="236"/>
      <c r="C23" s="132" t="s">
        <v>298</v>
      </c>
      <c r="D23" s="133" t="s">
        <v>299</v>
      </c>
      <c r="E23" s="133" t="s">
        <v>129</v>
      </c>
      <c r="F23" s="133">
        <v>1</v>
      </c>
      <c r="G23" s="316"/>
      <c r="H23" s="317"/>
      <c r="I23" s="318"/>
      <c r="J23" s="319"/>
      <c r="K23" s="319"/>
      <c r="L23" s="191"/>
      <c r="M23" s="191"/>
      <c r="N23" s="191"/>
      <c r="O23" s="191"/>
      <c r="P23" s="191"/>
      <c r="Q23" s="191"/>
    </row>
    <row r="24" spans="1:17" s="115" customFormat="1" ht="13.8">
      <c r="A24" s="132">
        <v>11</v>
      </c>
      <c r="B24" s="236"/>
      <c r="C24" s="132" t="s">
        <v>300</v>
      </c>
      <c r="D24" s="133" t="s">
        <v>301</v>
      </c>
      <c r="E24" s="133" t="s">
        <v>129</v>
      </c>
      <c r="F24" s="133">
        <v>2</v>
      </c>
      <c r="G24" s="316"/>
      <c r="H24" s="317"/>
      <c r="I24" s="318"/>
      <c r="J24" s="319"/>
      <c r="K24" s="319"/>
      <c r="L24" s="191"/>
      <c r="M24" s="191"/>
      <c r="N24" s="191"/>
      <c r="O24" s="191"/>
      <c r="P24" s="191"/>
      <c r="Q24" s="191"/>
    </row>
    <row r="25" spans="1:17" s="115" customFormat="1" ht="13.8">
      <c r="A25" s="132">
        <v>12</v>
      </c>
      <c r="B25" s="236"/>
      <c r="C25" s="132" t="s">
        <v>300</v>
      </c>
      <c r="D25" s="133" t="s">
        <v>302</v>
      </c>
      <c r="E25" s="133" t="s">
        <v>129</v>
      </c>
      <c r="F25" s="133">
        <v>1</v>
      </c>
      <c r="G25" s="316"/>
      <c r="H25" s="317"/>
      <c r="I25" s="318"/>
      <c r="J25" s="319"/>
      <c r="K25" s="319"/>
      <c r="L25" s="191"/>
      <c r="M25" s="191"/>
      <c r="N25" s="191"/>
      <c r="O25" s="191"/>
      <c r="P25" s="191"/>
      <c r="Q25" s="191"/>
    </row>
    <row r="26" spans="1:17" s="115" customFormat="1" ht="13.8">
      <c r="A26" s="132">
        <v>13</v>
      </c>
      <c r="B26" s="236"/>
      <c r="C26" s="132" t="s">
        <v>300</v>
      </c>
      <c r="D26" s="133" t="s">
        <v>303</v>
      </c>
      <c r="E26" s="133" t="s">
        <v>129</v>
      </c>
      <c r="F26" s="133">
        <v>1</v>
      </c>
      <c r="G26" s="169"/>
      <c r="H26" s="317"/>
      <c r="I26" s="189"/>
      <c r="J26" s="190"/>
      <c r="K26" s="319"/>
      <c r="L26" s="191"/>
      <c r="M26" s="191"/>
      <c r="N26" s="191"/>
      <c r="O26" s="191"/>
      <c r="P26" s="191"/>
      <c r="Q26" s="191"/>
    </row>
    <row r="27" spans="1:17" s="115" customFormat="1" ht="13.8">
      <c r="A27" s="132">
        <v>14</v>
      </c>
      <c r="B27" s="236"/>
      <c r="C27" s="132" t="s">
        <v>304</v>
      </c>
      <c r="D27" s="133" t="s">
        <v>305</v>
      </c>
      <c r="E27" s="133" t="s">
        <v>129</v>
      </c>
      <c r="F27" s="133">
        <v>2</v>
      </c>
      <c r="G27" s="169"/>
      <c r="H27" s="317"/>
      <c r="I27" s="318"/>
      <c r="J27" s="319"/>
      <c r="K27" s="319"/>
      <c r="L27" s="191"/>
      <c r="M27" s="191"/>
      <c r="N27" s="191"/>
      <c r="O27" s="191"/>
      <c r="P27" s="191"/>
      <c r="Q27" s="191"/>
    </row>
    <row r="28" spans="1:17" s="115" customFormat="1" ht="13.8">
      <c r="A28" s="132">
        <v>15</v>
      </c>
      <c r="B28" s="236"/>
      <c r="C28" s="132" t="s">
        <v>304</v>
      </c>
      <c r="D28" s="133" t="s">
        <v>306</v>
      </c>
      <c r="E28" s="133" t="s">
        <v>129</v>
      </c>
      <c r="F28" s="133">
        <v>1</v>
      </c>
      <c r="G28" s="169"/>
      <c r="H28" s="317"/>
      <c r="I28" s="318"/>
      <c r="J28" s="319"/>
      <c r="K28" s="319"/>
      <c r="L28" s="191"/>
      <c r="M28" s="191"/>
      <c r="N28" s="191"/>
      <c r="O28" s="191"/>
      <c r="P28" s="191"/>
      <c r="Q28" s="191"/>
    </row>
    <row r="29" spans="1:17" s="115" customFormat="1" ht="13.8">
      <c r="A29" s="132">
        <v>16</v>
      </c>
      <c r="B29" s="236"/>
      <c r="C29" s="132" t="s">
        <v>304</v>
      </c>
      <c r="D29" s="133" t="s">
        <v>307</v>
      </c>
      <c r="E29" s="133" t="s">
        <v>129</v>
      </c>
      <c r="F29" s="133">
        <v>1</v>
      </c>
      <c r="G29" s="169"/>
      <c r="H29" s="317"/>
      <c r="I29" s="189"/>
      <c r="J29" s="190"/>
      <c r="K29" s="319"/>
      <c r="L29" s="191"/>
      <c r="M29" s="191"/>
      <c r="N29" s="191"/>
      <c r="O29" s="191"/>
      <c r="P29" s="191"/>
      <c r="Q29" s="191"/>
    </row>
    <row r="30" spans="1:17" s="115" customFormat="1" ht="13.8">
      <c r="A30" s="132">
        <v>17</v>
      </c>
      <c r="B30" s="236"/>
      <c r="C30" s="132" t="s">
        <v>308</v>
      </c>
      <c r="D30" s="223" t="s">
        <v>309</v>
      </c>
      <c r="E30" s="133" t="s">
        <v>129</v>
      </c>
      <c r="F30" s="133">
        <v>1</v>
      </c>
      <c r="G30" s="169"/>
      <c r="H30" s="317"/>
      <c r="I30" s="189"/>
      <c r="J30" s="190"/>
      <c r="K30" s="319"/>
      <c r="L30" s="191"/>
      <c r="M30" s="191"/>
      <c r="N30" s="191"/>
      <c r="O30" s="191"/>
      <c r="P30" s="191"/>
      <c r="Q30" s="191"/>
    </row>
    <row r="31" spans="1:17" s="115" customFormat="1" ht="13.8">
      <c r="A31" s="132">
        <v>18</v>
      </c>
      <c r="B31" s="236"/>
      <c r="C31" s="132" t="s">
        <v>310</v>
      </c>
      <c r="D31" s="223" t="s">
        <v>311</v>
      </c>
      <c r="E31" s="133" t="s">
        <v>129</v>
      </c>
      <c r="F31" s="133">
        <v>1</v>
      </c>
      <c r="G31" s="169"/>
      <c r="H31" s="317"/>
      <c r="I31" s="189"/>
      <c r="J31" s="190"/>
      <c r="K31" s="319"/>
      <c r="L31" s="191"/>
      <c r="M31" s="191"/>
      <c r="N31" s="191"/>
      <c r="O31" s="191"/>
      <c r="P31" s="191"/>
      <c r="Q31" s="191"/>
    </row>
    <row r="32" spans="1:17" s="115" customFormat="1" ht="13.8">
      <c r="A32" s="132">
        <v>19</v>
      </c>
      <c r="B32" s="236"/>
      <c r="C32" s="132" t="s">
        <v>312</v>
      </c>
      <c r="D32" s="223" t="s">
        <v>313</v>
      </c>
      <c r="E32" s="133" t="s">
        <v>129</v>
      </c>
      <c r="F32" s="133">
        <v>1</v>
      </c>
      <c r="G32" s="169"/>
      <c r="H32" s="317"/>
      <c r="I32" s="189"/>
      <c r="J32" s="190"/>
      <c r="K32" s="319"/>
      <c r="L32" s="191"/>
      <c r="M32" s="191"/>
      <c r="N32" s="191"/>
      <c r="O32" s="191"/>
      <c r="P32" s="191"/>
      <c r="Q32" s="191"/>
    </row>
    <row r="33" spans="1:17" s="115" customFormat="1" ht="13.8">
      <c r="A33" s="132">
        <v>20</v>
      </c>
      <c r="B33" s="236"/>
      <c r="C33" s="132" t="s">
        <v>314</v>
      </c>
      <c r="D33" s="223" t="s">
        <v>315</v>
      </c>
      <c r="E33" s="133" t="s">
        <v>129</v>
      </c>
      <c r="F33" s="133">
        <v>1</v>
      </c>
      <c r="G33" s="169"/>
      <c r="H33" s="317"/>
      <c r="I33" s="189"/>
      <c r="J33" s="190"/>
      <c r="K33" s="319"/>
      <c r="L33" s="191"/>
      <c r="M33" s="191"/>
      <c r="N33" s="191"/>
      <c r="O33" s="191"/>
      <c r="P33" s="191"/>
      <c r="Q33" s="191"/>
    </row>
    <row r="34" spans="1:17" s="115" customFormat="1" ht="13.8">
      <c r="A34" s="132">
        <v>21</v>
      </c>
      <c r="B34" s="236"/>
      <c r="C34" s="224" t="s">
        <v>316</v>
      </c>
      <c r="D34" s="137"/>
      <c r="E34" s="133" t="s">
        <v>90</v>
      </c>
      <c r="F34" s="133">
        <v>1</v>
      </c>
      <c r="G34" s="169"/>
      <c r="H34" s="317"/>
      <c r="I34" s="189"/>
      <c r="J34" s="190"/>
      <c r="K34" s="319"/>
      <c r="L34" s="191"/>
      <c r="M34" s="191"/>
      <c r="N34" s="191"/>
      <c r="O34" s="191"/>
      <c r="P34" s="191"/>
      <c r="Q34" s="191"/>
    </row>
    <row r="35" spans="1:17" s="115" customFormat="1" ht="13.8">
      <c r="A35" s="132">
        <v>22</v>
      </c>
      <c r="B35" s="236"/>
      <c r="C35" s="224" t="s">
        <v>217</v>
      </c>
      <c r="D35" s="137"/>
      <c r="E35" s="133" t="s">
        <v>90</v>
      </c>
      <c r="F35" s="133">
        <v>1</v>
      </c>
      <c r="G35" s="169"/>
      <c r="H35" s="317"/>
      <c r="I35" s="189"/>
      <c r="J35" s="190"/>
      <c r="K35" s="319"/>
      <c r="L35" s="191"/>
      <c r="M35" s="191"/>
      <c r="N35" s="191"/>
      <c r="O35" s="191"/>
      <c r="P35" s="191"/>
      <c r="Q35" s="191"/>
    </row>
    <row r="36" spans="1:17" s="115" customFormat="1" ht="13.8">
      <c r="A36" s="381"/>
      <c r="B36" s="384"/>
      <c r="C36" s="385" t="s">
        <v>317</v>
      </c>
      <c r="D36" s="386"/>
      <c r="E36" s="386"/>
      <c r="F36" s="386"/>
      <c r="G36" s="387"/>
      <c r="H36" s="391"/>
      <c r="I36" s="392"/>
      <c r="J36" s="393"/>
      <c r="K36" s="394"/>
      <c r="L36" s="390"/>
      <c r="M36" s="390"/>
      <c r="N36" s="390"/>
      <c r="O36" s="390"/>
      <c r="P36" s="390"/>
      <c r="Q36" s="390"/>
    </row>
    <row r="37" spans="1:17" s="115" customFormat="1" ht="13.8">
      <c r="A37" s="132">
        <v>23</v>
      </c>
      <c r="B37" s="236"/>
      <c r="C37" s="132" t="s">
        <v>293</v>
      </c>
      <c r="D37" s="133">
        <v>100</v>
      </c>
      <c r="E37" s="133" t="s">
        <v>81</v>
      </c>
      <c r="F37" s="133">
        <v>4</v>
      </c>
      <c r="G37" s="316"/>
      <c r="H37" s="317"/>
      <c r="I37" s="318"/>
      <c r="J37" s="319"/>
      <c r="K37" s="319"/>
      <c r="L37" s="191"/>
      <c r="M37" s="191"/>
      <c r="N37" s="191"/>
      <c r="O37" s="191"/>
      <c r="P37" s="191"/>
      <c r="Q37" s="191"/>
    </row>
    <row r="38" spans="1:17" s="115" customFormat="1" ht="13.8">
      <c r="A38" s="132">
        <v>24</v>
      </c>
      <c r="B38" s="236"/>
      <c r="C38" s="132" t="s">
        <v>293</v>
      </c>
      <c r="D38" s="133">
        <v>125</v>
      </c>
      <c r="E38" s="133" t="s">
        <v>81</v>
      </c>
      <c r="F38" s="133">
        <v>7</v>
      </c>
      <c r="G38" s="316"/>
      <c r="H38" s="317"/>
      <c r="I38" s="318"/>
      <c r="J38" s="319"/>
      <c r="K38" s="319"/>
      <c r="L38" s="191"/>
      <c r="M38" s="191"/>
      <c r="N38" s="191"/>
      <c r="O38" s="191"/>
      <c r="P38" s="191"/>
      <c r="Q38" s="191"/>
    </row>
    <row r="39" spans="1:17" s="115" customFormat="1" ht="13.8">
      <c r="A39" s="132">
        <v>25</v>
      </c>
      <c r="B39" s="236"/>
      <c r="C39" s="132" t="s">
        <v>293</v>
      </c>
      <c r="D39" s="133">
        <v>160</v>
      </c>
      <c r="E39" s="133" t="s">
        <v>81</v>
      </c>
      <c r="F39" s="133">
        <v>2</v>
      </c>
      <c r="G39" s="316"/>
      <c r="H39" s="317"/>
      <c r="I39" s="318"/>
      <c r="J39" s="319"/>
      <c r="K39" s="319"/>
      <c r="L39" s="191"/>
      <c r="M39" s="191"/>
      <c r="N39" s="191"/>
      <c r="O39" s="191"/>
      <c r="P39" s="191"/>
      <c r="Q39" s="191"/>
    </row>
    <row r="40" spans="1:17" s="115" customFormat="1" ht="13.8">
      <c r="A40" s="132">
        <v>26</v>
      </c>
      <c r="B40" s="236"/>
      <c r="C40" s="132" t="s">
        <v>293</v>
      </c>
      <c r="D40" s="133">
        <v>200</v>
      </c>
      <c r="E40" s="133" t="s">
        <v>81</v>
      </c>
      <c r="F40" s="133">
        <v>4</v>
      </c>
      <c r="G40" s="316"/>
      <c r="H40" s="317"/>
      <c r="I40" s="318"/>
      <c r="J40" s="319"/>
      <c r="K40" s="319"/>
      <c r="L40" s="191"/>
      <c r="M40" s="191"/>
      <c r="N40" s="191"/>
      <c r="O40" s="191"/>
      <c r="P40" s="191"/>
      <c r="Q40" s="191"/>
    </row>
    <row r="41" spans="1:17" s="115" customFormat="1" ht="13.8">
      <c r="A41" s="132">
        <v>27</v>
      </c>
      <c r="B41" s="236"/>
      <c r="C41" s="132" t="s">
        <v>294</v>
      </c>
      <c r="D41" s="133">
        <v>100</v>
      </c>
      <c r="E41" s="133" t="s">
        <v>129</v>
      </c>
      <c r="F41" s="133">
        <v>4</v>
      </c>
      <c r="G41" s="316"/>
      <c r="H41" s="317"/>
      <c r="I41" s="318"/>
      <c r="J41" s="319"/>
      <c r="K41" s="319"/>
      <c r="L41" s="191"/>
      <c r="M41" s="191"/>
      <c r="N41" s="191"/>
      <c r="O41" s="191"/>
      <c r="P41" s="191"/>
      <c r="Q41" s="191"/>
    </row>
    <row r="42" spans="1:17" s="115" customFormat="1" ht="13.8">
      <c r="A42" s="132">
        <v>28</v>
      </c>
      <c r="B42" s="236"/>
      <c r="C42" s="132" t="s">
        <v>294</v>
      </c>
      <c r="D42" s="133">
        <v>125</v>
      </c>
      <c r="E42" s="133" t="s">
        <v>129</v>
      </c>
      <c r="F42" s="133">
        <v>5</v>
      </c>
      <c r="G42" s="316"/>
      <c r="H42" s="317"/>
      <c r="I42" s="318"/>
      <c r="J42" s="319"/>
      <c r="K42" s="319"/>
      <c r="L42" s="191"/>
      <c r="M42" s="191"/>
      <c r="N42" s="191"/>
      <c r="O42" s="191"/>
      <c r="P42" s="191"/>
      <c r="Q42" s="191"/>
    </row>
    <row r="43" spans="1:17" s="115" customFormat="1" ht="13.8">
      <c r="A43" s="132">
        <v>29</v>
      </c>
      <c r="B43" s="236"/>
      <c r="C43" s="132" t="s">
        <v>294</v>
      </c>
      <c r="D43" s="133">
        <v>200</v>
      </c>
      <c r="E43" s="133" t="s">
        <v>129</v>
      </c>
      <c r="F43" s="133">
        <v>1</v>
      </c>
      <c r="G43" s="316"/>
      <c r="H43" s="317"/>
      <c r="I43" s="318"/>
      <c r="J43" s="319"/>
      <c r="K43" s="319"/>
      <c r="L43" s="191"/>
      <c r="M43" s="191"/>
      <c r="N43" s="191"/>
      <c r="O43" s="191"/>
      <c r="P43" s="191"/>
      <c r="Q43" s="191"/>
    </row>
    <row r="44" spans="1:17" s="115" customFormat="1" ht="13.8">
      <c r="A44" s="132">
        <v>30</v>
      </c>
      <c r="B44" s="236"/>
      <c r="C44" s="132" t="s">
        <v>295</v>
      </c>
      <c r="D44" s="133" t="s">
        <v>318</v>
      </c>
      <c r="E44" s="133" t="s">
        <v>129</v>
      </c>
      <c r="F44" s="133">
        <v>1</v>
      </c>
      <c r="G44" s="316"/>
      <c r="H44" s="317"/>
      <c r="I44" s="189"/>
      <c r="J44" s="190"/>
      <c r="K44" s="319"/>
      <c r="L44" s="191"/>
      <c r="M44" s="191"/>
      <c r="N44" s="191"/>
      <c r="O44" s="191"/>
      <c r="P44" s="191"/>
      <c r="Q44" s="191"/>
    </row>
    <row r="45" spans="1:17" s="115" customFormat="1" ht="13.8">
      <c r="A45" s="132">
        <v>31</v>
      </c>
      <c r="B45" s="236"/>
      <c r="C45" s="132" t="s">
        <v>295</v>
      </c>
      <c r="D45" s="133" t="s">
        <v>296</v>
      </c>
      <c r="E45" s="133" t="s">
        <v>129</v>
      </c>
      <c r="F45" s="133">
        <v>1</v>
      </c>
      <c r="G45" s="316"/>
      <c r="H45" s="317"/>
      <c r="I45" s="189"/>
      <c r="J45" s="190"/>
      <c r="K45" s="319"/>
      <c r="L45" s="191"/>
      <c r="M45" s="191"/>
      <c r="N45" s="191"/>
      <c r="O45" s="191"/>
      <c r="P45" s="191"/>
      <c r="Q45" s="191"/>
    </row>
    <row r="46" spans="1:17" s="115" customFormat="1" ht="13.8">
      <c r="A46" s="132">
        <v>32</v>
      </c>
      <c r="B46" s="236"/>
      <c r="C46" s="132" t="s">
        <v>295</v>
      </c>
      <c r="D46" s="133" t="s">
        <v>319</v>
      </c>
      <c r="E46" s="133" t="s">
        <v>129</v>
      </c>
      <c r="F46" s="133">
        <v>1</v>
      </c>
      <c r="G46" s="316"/>
      <c r="H46" s="317"/>
      <c r="I46" s="318"/>
      <c r="J46" s="319"/>
      <c r="K46" s="319"/>
      <c r="L46" s="191"/>
      <c r="M46" s="191"/>
      <c r="N46" s="191"/>
      <c r="O46" s="191"/>
      <c r="P46" s="191"/>
      <c r="Q46" s="191"/>
    </row>
    <row r="47" spans="1:17" s="115" customFormat="1" ht="13.8">
      <c r="A47" s="132">
        <v>33</v>
      </c>
      <c r="B47" s="236"/>
      <c r="C47" s="132" t="s">
        <v>295</v>
      </c>
      <c r="D47" s="133" t="s">
        <v>297</v>
      </c>
      <c r="E47" s="133" t="s">
        <v>129</v>
      </c>
      <c r="F47" s="133">
        <v>2</v>
      </c>
      <c r="G47" s="316"/>
      <c r="H47" s="317"/>
      <c r="I47" s="318"/>
      <c r="J47" s="319"/>
      <c r="K47" s="319"/>
      <c r="L47" s="191"/>
      <c r="M47" s="191"/>
      <c r="N47" s="191"/>
      <c r="O47" s="191"/>
      <c r="P47" s="191"/>
      <c r="Q47" s="191"/>
    </row>
    <row r="48" spans="1:17" s="115" customFormat="1" ht="13.8">
      <c r="A48" s="132">
        <v>34</v>
      </c>
      <c r="B48" s="236"/>
      <c r="C48" s="132" t="s">
        <v>298</v>
      </c>
      <c r="D48" s="133" t="s">
        <v>318</v>
      </c>
      <c r="E48" s="133" t="s">
        <v>129</v>
      </c>
      <c r="F48" s="133">
        <v>1</v>
      </c>
      <c r="G48" s="316"/>
      <c r="H48" s="317"/>
      <c r="I48" s="189"/>
      <c r="J48" s="190"/>
      <c r="K48" s="319"/>
      <c r="L48" s="191"/>
      <c r="M48" s="191"/>
      <c r="N48" s="191"/>
      <c r="O48" s="191"/>
      <c r="P48" s="191"/>
      <c r="Q48" s="191"/>
    </row>
    <row r="49" spans="1:17" s="115" customFormat="1" ht="13.8">
      <c r="A49" s="132">
        <v>35</v>
      </c>
      <c r="B49" s="236"/>
      <c r="C49" s="132" t="s">
        <v>298</v>
      </c>
      <c r="D49" s="133" t="s">
        <v>319</v>
      </c>
      <c r="E49" s="133" t="s">
        <v>129</v>
      </c>
      <c r="F49" s="133">
        <v>1</v>
      </c>
      <c r="G49" s="316"/>
      <c r="H49" s="317"/>
      <c r="I49" s="318"/>
      <c r="J49" s="319"/>
      <c r="K49" s="319"/>
      <c r="L49" s="191"/>
      <c r="M49" s="191"/>
      <c r="N49" s="191"/>
      <c r="O49" s="191"/>
      <c r="P49" s="191"/>
      <c r="Q49" s="191"/>
    </row>
    <row r="50" spans="1:17" s="115" customFormat="1" ht="13.8">
      <c r="A50" s="132">
        <v>36</v>
      </c>
      <c r="B50" s="236"/>
      <c r="C50" s="132" t="s">
        <v>298</v>
      </c>
      <c r="D50" s="133" t="s">
        <v>299</v>
      </c>
      <c r="E50" s="133" t="s">
        <v>129</v>
      </c>
      <c r="F50" s="133">
        <v>1</v>
      </c>
      <c r="G50" s="316"/>
      <c r="H50" s="317"/>
      <c r="I50" s="318"/>
      <c r="J50" s="319"/>
      <c r="K50" s="319"/>
      <c r="L50" s="191"/>
      <c r="M50" s="191"/>
      <c r="N50" s="191"/>
      <c r="O50" s="191"/>
      <c r="P50" s="191"/>
      <c r="Q50" s="191"/>
    </row>
    <row r="51" spans="1:17" s="115" customFormat="1" ht="13.8">
      <c r="A51" s="132">
        <v>37</v>
      </c>
      <c r="B51" s="236"/>
      <c r="C51" s="132" t="s">
        <v>300</v>
      </c>
      <c r="D51" s="133" t="s">
        <v>301</v>
      </c>
      <c r="E51" s="133" t="s">
        <v>129</v>
      </c>
      <c r="F51" s="133">
        <v>3</v>
      </c>
      <c r="G51" s="316"/>
      <c r="H51" s="317"/>
      <c r="I51" s="318"/>
      <c r="J51" s="319"/>
      <c r="K51" s="319"/>
      <c r="L51" s="191"/>
      <c r="M51" s="191"/>
      <c r="N51" s="191"/>
      <c r="O51" s="191"/>
      <c r="P51" s="191"/>
      <c r="Q51" s="191"/>
    </row>
    <row r="52" spans="1:17" s="115" customFormat="1" ht="13.8">
      <c r="A52" s="132">
        <v>38</v>
      </c>
      <c r="B52" s="236"/>
      <c r="C52" s="132" t="s">
        <v>300</v>
      </c>
      <c r="D52" s="133" t="s">
        <v>302</v>
      </c>
      <c r="E52" s="133" t="s">
        <v>129</v>
      </c>
      <c r="F52" s="133">
        <v>3</v>
      </c>
      <c r="G52" s="316"/>
      <c r="H52" s="317"/>
      <c r="I52" s="318"/>
      <c r="J52" s="319"/>
      <c r="K52" s="319"/>
      <c r="L52" s="191"/>
      <c r="M52" s="191"/>
      <c r="N52" s="191"/>
      <c r="O52" s="191"/>
      <c r="P52" s="191"/>
      <c r="Q52" s="191"/>
    </row>
    <row r="53" spans="1:17" s="115" customFormat="1" ht="13.8">
      <c r="A53" s="132">
        <v>39</v>
      </c>
      <c r="B53" s="236"/>
      <c r="C53" s="132" t="s">
        <v>304</v>
      </c>
      <c r="D53" s="133" t="s">
        <v>305</v>
      </c>
      <c r="E53" s="133" t="s">
        <v>129</v>
      </c>
      <c r="F53" s="133">
        <v>3</v>
      </c>
      <c r="G53" s="169"/>
      <c r="H53" s="317"/>
      <c r="I53" s="318"/>
      <c r="J53" s="319"/>
      <c r="K53" s="319"/>
      <c r="L53" s="191"/>
      <c r="M53" s="191"/>
      <c r="N53" s="191"/>
      <c r="O53" s="191"/>
      <c r="P53" s="191"/>
      <c r="Q53" s="191"/>
    </row>
    <row r="54" spans="1:17" s="115" customFormat="1" ht="13.8">
      <c r="A54" s="132">
        <v>40</v>
      </c>
      <c r="B54" s="236"/>
      <c r="C54" s="132" t="s">
        <v>304</v>
      </c>
      <c r="D54" s="133" t="s">
        <v>306</v>
      </c>
      <c r="E54" s="133" t="s">
        <v>129</v>
      </c>
      <c r="F54" s="133">
        <v>3</v>
      </c>
      <c r="G54" s="169"/>
      <c r="H54" s="317"/>
      <c r="I54" s="318"/>
      <c r="J54" s="319"/>
      <c r="K54" s="319"/>
      <c r="L54" s="191"/>
      <c r="M54" s="191"/>
      <c r="N54" s="191"/>
      <c r="O54" s="191"/>
      <c r="P54" s="191"/>
      <c r="Q54" s="191"/>
    </row>
    <row r="55" spans="1:17" s="115" customFormat="1" ht="26.4">
      <c r="A55" s="132">
        <v>41</v>
      </c>
      <c r="B55" s="236"/>
      <c r="C55" s="132" t="s">
        <v>308</v>
      </c>
      <c r="D55" s="223" t="s">
        <v>320</v>
      </c>
      <c r="E55" s="133" t="s">
        <v>129</v>
      </c>
      <c r="F55" s="133">
        <v>1</v>
      </c>
      <c r="G55" s="169"/>
      <c r="H55" s="317"/>
      <c r="I55" s="189"/>
      <c r="J55" s="190"/>
      <c r="K55" s="319"/>
      <c r="L55" s="191"/>
      <c r="M55" s="191"/>
      <c r="N55" s="191"/>
      <c r="O55" s="191"/>
      <c r="P55" s="191"/>
      <c r="Q55" s="191"/>
    </row>
    <row r="56" spans="1:17" s="115" customFormat="1" ht="13.8">
      <c r="A56" s="132">
        <v>42</v>
      </c>
      <c r="B56" s="236"/>
      <c r="C56" s="132" t="s">
        <v>310</v>
      </c>
      <c r="D56" s="223" t="s">
        <v>311</v>
      </c>
      <c r="E56" s="133" t="s">
        <v>129</v>
      </c>
      <c r="F56" s="133">
        <v>1</v>
      </c>
      <c r="G56" s="169"/>
      <c r="H56" s="317"/>
      <c r="I56" s="189"/>
      <c r="J56" s="190"/>
      <c r="K56" s="319"/>
      <c r="L56" s="191"/>
      <c r="M56" s="191"/>
      <c r="N56" s="191"/>
      <c r="O56" s="191"/>
      <c r="P56" s="191"/>
      <c r="Q56" s="191"/>
    </row>
    <row r="57" spans="1:17" s="115" customFormat="1" ht="13.8">
      <c r="A57" s="132">
        <v>43</v>
      </c>
      <c r="B57" s="236"/>
      <c r="C57" s="132" t="s">
        <v>312</v>
      </c>
      <c r="D57" s="223" t="s">
        <v>313</v>
      </c>
      <c r="E57" s="133" t="s">
        <v>129</v>
      </c>
      <c r="F57" s="133">
        <v>1</v>
      </c>
      <c r="G57" s="169"/>
      <c r="H57" s="317"/>
      <c r="I57" s="189"/>
      <c r="J57" s="190"/>
      <c r="K57" s="319"/>
      <c r="L57" s="191"/>
      <c r="M57" s="191"/>
      <c r="N57" s="191"/>
      <c r="O57" s="191"/>
      <c r="P57" s="191"/>
      <c r="Q57" s="191"/>
    </row>
    <row r="58" spans="1:17" s="115" customFormat="1" ht="13.8">
      <c r="A58" s="132">
        <v>44</v>
      </c>
      <c r="B58" s="236"/>
      <c r="C58" s="132" t="s">
        <v>321</v>
      </c>
      <c r="D58" s="223" t="s">
        <v>322</v>
      </c>
      <c r="E58" s="133" t="s">
        <v>129</v>
      </c>
      <c r="F58" s="133">
        <v>1</v>
      </c>
      <c r="G58" s="169"/>
      <c r="H58" s="317"/>
      <c r="I58" s="189"/>
      <c r="J58" s="190"/>
      <c r="K58" s="319"/>
      <c r="L58" s="191"/>
      <c r="M58" s="191"/>
      <c r="N58" s="191"/>
      <c r="O58" s="191"/>
      <c r="P58" s="191"/>
      <c r="Q58" s="191"/>
    </row>
    <row r="59" spans="1:17" s="115" customFormat="1" ht="13.8">
      <c r="A59" s="132">
        <v>45</v>
      </c>
      <c r="B59" s="236"/>
      <c r="C59" s="224" t="s">
        <v>316</v>
      </c>
      <c r="D59" s="137"/>
      <c r="E59" s="133" t="s">
        <v>90</v>
      </c>
      <c r="F59" s="133">
        <v>1</v>
      </c>
      <c r="G59" s="169"/>
      <c r="H59" s="317"/>
      <c r="I59" s="189"/>
      <c r="J59" s="190"/>
      <c r="K59" s="319"/>
      <c r="L59" s="191"/>
      <c r="M59" s="191"/>
      <c r="N59" s="191"/>
      <c r="O59" s="191"/>
      <c r="P59" s="191"/>
      <c r="Q59" s="191"/>
    </row>
    <row r="60" spans="1:17" s="115" customFormat="1" ht="13.8">
      <c r="A60" s="132">
        <v>46</v>
      </c>
      <c r="B60" s="236"/>
      <c r="C60" s="224" t="s">
        <v>217</v>
      </c>
      <c r="D60" s="137"/>
      <c r="E60" s="133" t="s">
        <v>90</v>
      </c>
      <c r="F60" s="133">
        <v>1</v>
      </c>
      <c r="G60" s="169"/>
      <c r="H60" s="317"/>
      <c r="I60" s="189"/>
      <c r="J60" s="190"/>
      <c r="K60" s="319"/>
      <c r="L60" s="191"/>
      <c r="M60" s="191"/>
      <c r="N60" s="191"/>
      <c r="O60" s="191"/>
      <c r="P60" s="191"/>
      <c r="Q60" s="191"/>
    </row>
    <row r="61" spans="1:17" s="115" customFormat="1" ht="13.8">
      <c r="A61" s="381"/>
      <c r="B61" s="384"/>
      <c r="C61" s="385" t="s">
        <v>323</v>
      </c>
      <c r="D61" s="386"/>
      <c r="E61" s="386"/>
      <c r="F61" s="386"/>
      <c r="G61" s="387"/>
      <c r="H61" s="391"/>
      <c r="I61" s="392"/>
      <c r="J61" s="393"/>
      <c r="K61" s="394"/>
      <c r="L61" s="390"/>
      <c r="M61" s="390"/>
      <c r="N61" s="390"/>
      <c r="O61" s="390"/>
      <c r="P61" s="390"/>
      <c r="Q61" s="390"/>
    </row>
    <row r="62" spans="1:17" s="115" customFormat="1" ht="13.8">
      <c r="A62" s="132">
        <v>47</v>
      </c>
      <c r="B62" s="236"/>
      <c r="C62" s="132" t="s">
        <v>293</v>
      </c>
      <c r="D62" s="133">
        <v>100</v>
      </c>
      <c r="E62" s="133" t="s">
        <v>81</v>
      </c>
      <c r="F62" s="133">
        <v>4</v>
      </c>
      <c r="G62" s="316"/>
      <c r="H62" s="317"/>
      <c r="I62" s="318"/>
      <c r="J62" s="319"/>
      <c r="K62" s="319"/>
      <c r="L62" s="191"/>
      <c r="M62" s="191"/>
      <c r="N62" s="191"/>
      <c r="O62" s="191"/>
      <c r="P62" s="191"/>
      <c r="Q62" s="191"/>
    </row>
    <row r="63" spans="1:17" s="115" customFormat="1" ht="13.8">
      <c r="A63" s="132">
        <v>48</v>
      </c>
      <c r="B63" s="236"/>
      <c r="C63" s="132" t="s">
        <v>293</v>
      </c>
      <c r="D63" s="133">
        <v>125</v>
      </c>
      <c r="E63" s="133" t="s">
        <v>81</v>
      </c>
      <c r="F63" s="133">
        <v>5</v>
      </c>
      <c r="G63" s="316"/>
      <c r="H63" s="317"/>
      <c r="I63" s="318"/>
      <c r="J63" s="319"/>
      <c r="K63" s="319"/>
      <c r="L63" s="191"/>
      <c r="M63" s="191"/>
      <c r="N63" s="191"/>
      <c r="O63" s="191"/>
      <c r="P63" s="191"/>
      <c r="Q63" s="191"/>
    </row>
    <row r="64" spans="1:17" s="115" customFormat="1" ht="13.8">
      <c r="A64" s="132">
        <v>49</v>
      </c>
      <c r="B64" s="236"/>
      <c r="C64" s="132" t="s">
        <v>293</v>
      </c>
      <c r="D64" s="133">
        <v>160</v>
      </c>
      <c r="E64" s="133" t="s">
        <v>81</v>
      </c>
      <c r="F64" s="133">
        <v>1</v>
      </c>
      <c r="G64" s="316"/>
      <c r="H64" s="317"/>
      <c r="I64" s="318"/>
      <c r="J64" s="319"/>
      <c r="K64" s="319"/>
      <c r="L64" s="191"/>
      <c r="M64" s="191"/>
      <c r="N64" s="191"/>
      <c r="O64" s="191"/>
      <c r="P64" s="191"/>
      <c r="Q64" s="191"/>
    </row>
    <row r="65" spans="1:17" s="115" customFormat="1" ht="13.8">
      <c r="A65" s="132">
        <v>50</v>
      </c>
      <c r="B65" s="236"/>
      <c r="C65" s="132" t="s">
        <v>293</v>
      </c>
      <c r="D65" s="133">
        <v>200</v>
      </c>
      <c r="E65" s="133" t="s">
        <v>81</v>
      </c>
      <c r="F65" s="133">
        <v>3</v>
      </c>
      <c r="G65" s="316"/>
      <c r="H65" s="317"/>
      <c r="I65" s="318"/>
      <c r="J65" s="319"/>
      <c r="K65" s="319"/>
      <c r="L65" s="191"/>
      <c r="M65" s="191"/>
      <c r="N65" s="191"/>
      <c r="O65" s="191"/>
      <c r="P65" s="191"/>
      <c r="Q65" s="191"/>
    </row>
    <row r="66" spans="1:17" s="115" customFormat="1" ht="13.8">
      <c r="A66" s="132">
        <v>51</v>
      </c>
      <c r="B66" s="236"/>
      <c r="C66" s="132" t="s">
        <v>294</v>
      </c>
      <c r="D66" s="133">
        <v>100</v>
      </c>
      <c r="E66" s="133" t="s">
        <v>129</v>
      </c>
      <c r="F66" s="133">
        <v>3</v>
      </c>
      <c r="G66" s="316"/>
      <c r="H66" s="317"/>
      <c r="I66" s="318"/>
      <c r="J66" s="319"/>
      <c r="K66" s="319"/>
      <c r="L66" s="191"/>
      <c r="M66" s="191"/>
      <c r="N66" s="191"/>
      <c r="O66" s="191"/>
      <c r="P66" s="191"/>
      <c r="Q66" s="191"/>
    </row>
    <row r="67" spans="1:17" s="115" customFormat="1" ht="13.8">
      <c r="A67" s="132">
        <v>52</v>
      </c>
      <c r="B67" s="236"/>
      <c r="C67" s="132" t="s">
        <v>294</v>
      </c>
      <c r="D67" s="133">
        <v>125</v>
      </c>
      <c r="E67" s="133" t="s">
        <v>129</v>
      </c>
      <c r="F67" s="133">
        <v>2</v>
      </c>
      <c r="G67" s="316"/>
      <c r="H67" s="317"/>
      <c r="I67" s="318"/>
      <c r="J67" s="319"/>
      <c r="K67" s="319"/>
      <c r="L67" s="191"/>
      <c r="M67" s="191"/>
      <c r="N67" s="191"/>
      <c r="O67" s="191"/>
      <c r="P67" s="191"/>
      <c r="Q67" s="191"/>
    </row>
    <row r="68" spans="1:17" s="115" customFormat="1" ht="13.8">
      <c r="A68" s="132">
        <v>53</v>
      </c>
      <c r="B68" s="236"/>
      <c r="C68" s="132" t="s">
        <v>294</v>
      </c>
      <c r="D68" s="133">
        <v>200</v>
      </c>
      <c r="E68" s="133" t="s">
        <v>129</v>
      </c>
      <c r="F68" s="133">
        <v>1</v>
      </c>
      <c r="G68" s="316"/>
      <c r="H68" s="317"/>
      <c r="I68" s="318"/>
      <c r="J68" s="319"/>
      <c r="K68" s="319"/>
      <c r="L68" s="191"/>
      <c r="M68" s="191"/>
      <c r="N68" s="191"/>
      <c r="O68" s="191"/>
      <c r="P68" s="191"/>
      <c r="Q68" s="191"/>
    </row>
    <row r="69" spans="1:17" s="115" customFormat="1" ht="13.8">
      <c r="A69" s="132">
        <v>54</v>
      </c>
      <c r="B69" s="236"/>
      <c r="C69" s="132" t="s">
        <v>295</v>
      </c>
      <c r="D69" s="133" t="s">
        <v>324</v>
      </c>
      <c r="E69" s="133" t="s">
        <v>129</v>
      </c>
      <c r="F69" s="133">
        <v>1</v>
      </c>
      <c r="G69" s="316"/>
      <c r="H69" s="317"/>
      <c r="I69" s="189"/>
      <c r="J69" s="190"/>
      <c r="K69" s="319"/>
      <c r="L69" s="191"/>
      <c r="M69" s="191"/>
      <c r="N69" s="191"/>
      <c r="O69" s="191"/>
      <c r="P69" s="191"/>
      <c r="Q69" s="191"/>
    </row>
    <row r="70" spans="1:17" s="115" customFormat="1" ht="13.8">
      <c r="A70" s="132">
        <v>55</v>
      </c>
      <c r="B70" s="236"/>
      <c r="C70" s="132" t="s">
        <v>295</v>
      </c>
      <c r="D70" s="133" t="s">
        <v>319</v>
      </c>
      <c r="E70" s="133" t="s">
        <v>129</v>
      </c>
      <c r="F70" s="133">
        <v>1</v>
      </c>
      <c r="G70" s="316"/>
      <c r="H70" s="317"/>
      <c r="I70" s="318"/>
      <c r="J70" s="319"/>
      <c r="K70" s="319"/>
      <c r="L70" s="191"/>
      <c r="M70" s="191"/>
      <c r="N70" s="191"/>
      <c r="O70" s="191"/>
      <c r="P70" s="191"/>
      <c r="Q70" s="191"/>
    </row>
    <row r="71" spans="1:17" s="115" customFormat="1" ht="13.8">
      <c r="A71" s="132">
        <v>56</v>
      </c>
      <c r="B71" s="236"/>
      <c r="C71" s="132" t="s">
        <v>295</v>
      </c>
      <c r="D71" s="133" t="s">
        <v>325</v>
      </c>
      <c r="E71" s="133" t="s">
        <v>129</v>
      </c>
      <c r="F71" s="133">
        <v>1</v>
      </c>
      <c r="G71" s="316"/>
      <c r="H71" s="317"/>
      <c r="I71" s="189"/>
      <c r="J71" s="190"/>
      <c r="K71" s="319"/>
      <c r="L71" s="191"/>
      <c r="M71" s="191"/>
      <c r="N71" s="191"/>
      <c r="O71" s="191"/>
      <c r="P71" s="191"/>
      <c r="Q71" s="191"/>
    </row>
    <row r="72" spans="1:17" s="115" customFormat="1" ht="13.8">
      <c r="A72" s="132">
        <v>57</v>
      </c>
      <c r="B72" s="236"/>
      <c r="C72" s="132" t="s">
        <v>298</v>
      </c>
      <c r="D72" s="133" t="s">
        <v>318</v>
      </c>
      <c r="E72" s="133" t="s">
        <v>129</v>
      </c>
      <c r="F72" s="133">
        <v>1</v>
      </c>
      <c r="G72" s="316"/>
      <c r="H72" s="317"/>
      <c r="I72" s="189"/>
      <c r="J72" s="190"/>
      <c r="K72" s="319"/>
      <c r="L72" s="191"/>
      <c r="M72" s="191"/>
      <c r="N72" s="191"/>
      <c r="O72" s="191"/>
      <c r="P72" s="191"/>
      <c r="Q72" s="191"/>
    </row>
    <row r="73" spans="1:17" s="115" customFormat="1" ht="13.8">
      <c r="A73" s="132">
        <v>58</v>
      </c>
      <c r="B73" s="236"/>
      <c r="C73" s="132" t="s">
        <v>298</v>
      </c>
      <c r="D73" s="133" t="s">
        <v>319</v>
      </c>
      <c r="E73" s="133" t="s">
        <v>129</v>
      </c>
      <c r="F73" s="133">
        <v>1</v>
      </c>
      <c r="G73" s="316"/>
      <c r="H73" s="317"/>
      <c r="I73" s="318"/>
      <c r="J73" s="319"/>
      <c r="K73" s="319"/>
      <c r="L73" s="191"/>
      <c r="M73" s="191"/>
      <c r="N73" s="191"/>
      <c r="O73" s="191"/>
      <c r="P73" s="191"/>
      <c r="Q73" s="191"/>
    </row>
    <row r="74" spans="1:17" s="115" customFormat="1" ht="13.8">
      <c r="A74" s="132">
        <v>59</v>
      </c>
      <c r="B74" s="236"/>
      <c r="C74" s="132" t="s">
        <v>298</v>
      </c>
      <c r="D74" s="133" t="s">
        <v>299</v>
      </c>
      <c r="E74" s="133" t="s">
        <v>129</v>
      </c>
      <c r="F74" s="133">
        <v>1</v>
      </c>
      <c r="G74" s="316"/>
      <c r="H74" s="317"/>
      <c r="I74" s="318"/>
      <c r="J74" s="319"/>
      <c r="K74" s="319"/>
      <c r="L74" s="191"/>
      <c r="M74" s="191"/>
      <c r="N74" s="191"/>
      <c r="O74" s="191"/>
      <c r="P74" s="191"/>
      <c r="Q74" s="191"/>
    </row>
    <row r="75" spans="1:17" s="115" customFormat="1" ht="13.8">
      <c r="A75" s="132">
        <v>60</v>
      </c>
      <c r="B75" s="236"/>
      <c r="C75" s="132" t="s">
        <v>300</v>
      </c>
      <c r="D75" s="133" t="s">
        <v>301</v>
      </c>
      <c r="E75" s="133" t="s">
        <v>129</v>
      </c>
      <c r="F75" s="133">
        <v>2</v>
      </c>
      <c r="G75" s="316"/>
      <c r="H75" s="317"/>
      <c r="I75" s="318"/>
      <c r="J75" s="319"/>
      <c r="K75" s="319"/>
      <c r="L75" s="191"/>
      <c r="M75" s="191"/>
      <c r="N75" s="191"/>
      <c r="O75" s="191"/>
      <c r="P75" s="191"/>
      <c r="Q75" s="191"/>
    </row>
    <row r="76" spans="1:17" s="115" customFormat="1" ht="13.8">
      <c r="A76" s="132">
        <v>61</v>
      </c>
      <c r="B76" s="236"/>
      <c r="C76" s="132" t="s">
        <v>300</v>
      </c>
      <c r="D76" s="133" t="s">
        <v>302</v>
      </c>
      <c r="E76" s="133" t="s">
        <v>129</v>
      </c>
      <c r="F76" s="133">
        <v>2</v>
      </c>
      <c r="G76" s="316"/>
      <c r="H76" s="317"/>
      <c r="I76" s="318"/>
      <c r="J76" s="319"/>
      <c r="K76" s="319"/>
      <c r="L76" s="191"/>
      <c r="M76" s="191"/>
      <c r="N76" s="191"/>
      <c r="O76" s="191"/>
      <c r="P76" s="191"/>
      <c r="Q76" s="191"/>
    </row>
    <row r="77" spans="1:17" s="115" customFormat="1" ht="13.8">
      <c r="A77" s="132">
        <v>62</v>
      </c>
      <c r="B77" s="236"/>
      <c r="C77" s="132" t="s">
        <v>304</v>
      </c>
      <c r="D77" s="133" t="s">
        <v>305</v>
      </c>
      <c r="E77" s="133" t="s">
        <v>129</v>
      </c>
      <c r="F77" s="133">
        <v>2</v>
      </c>
      <c r="G77" s="316"/>
      <c r="H77" s="317"/>
      <c r="I77" s="318"/>
      <c r="J77" s="319"/>
      <c r="K77" s="319"/>
      <c r="L77" s="191"/>
      <c r="M77" s="191"/>
      <c r="N77" s="191"/>
      <c r="O77" s="191"/>
      <c r="P77" s="191"/>
      <c r="Q77" s="191"/>
    </row>
    <row r="78" spans="1:17" s="115" customFormat="1" ht="13.8">
      <c r="A78" s="132">
        <v>63</v>
      </c>
      <c r="B78" s="236"/>
      <c r="C78" s="132" t="s">
        <v>304</v>
      </c>
      <c r="D78" s="133" t="s">
        <v>306</v>
      </c>
      <c r="E78" s="133" t="s">
        <v>129</v>
      </c>
      <c r="F78" s="133">
        <v>2</v>
      </c>
      <c r="G78" s="316"/>
      <c r="H78" s="317"/>
      <c r="I78" s="318"/>
      <c r="J78" s="319"/>
      <c r="K78" s="319"/>
      <c r="L78" s="191"/>
      <c r="M78" s="191"/>
      <c r="N78" s="191"/>
      <c r="O78" s="191"/>
      <c r="P78" s="191"/>
      <c r="Q78" s="191"/>
    </row>
    <row r="79" spans="1:17" s="115" customFormat="1" ht="26.4">
      <c r="A79" s="132">
        <v>64</v>
      </c>
      <c r="B79" s="236"/>
      <c r="C79" s="132" t="s">
        <v>308</v>
      </c>
      <c r="D79" s="223" t="s">
        <v>320</v>
      </c>
      <c r="E79" s="133" t="s">
        <v>129</v>
      </c>
      <c r="F79" s="133">
        <v>1</v>
      </c>
      <c r="G79" s="169"/>
      <c r="H79" s="317"/>
      <c r="I79" s="189"/>
      <c r="J79" s="190"/>
      <c r="K79" s="319"/>
      <c r="L79" s="191"/>
      <c r="M79" s="191"/>
      <c r="N79" s="191"/>
      <c r="O79" s="191"/>
      <c r="P79" s="191"/>
      <c r="Q79" s="191"/>
    </row>
    <row r="80" spans="1:17" s="115" customFormat="1" ht="13.8">
      <c r="A80" s="132">
        <v>65</v>
      </c>
      <c r="B80" s="236"/>
      <c r="C80" s="132" t="s">
        <v>310</v>
      </c>
      <c r="D80" s="223" t="s">
        <v>311</v>
      </c>
      <c r="E80" s="133" t="s">
        <v>129</v>
      </c>
      <c r="F80" s="133">
        <v>1</v>
      </c>
      <c r="G80" s="169"/>
      <c r="H80" s="317"/>
      <c r="I80" s="189"/>
      <c r="J80" s="190"/>
      <c r="K80" s="319"/>
      <c r="L80" s="191"/>
      <c r="M80" s="191"/>
      <c r="N80" s="191"/>
      <c r="O80" s="191"/>
      <c r="P80" s="191"/>
      <c r="Q80" s="191"/>
    </row>
    <row r="81" spans="1:17" s="115" customFormat="1" ht="13.8">
      <c r="A81" s="132">
        <v>66</v>
      </c>
      <c r="B81" s="236"/>
      <c r="C81" s="132" t="s">
        <v>312</v>
      </c>
      <c r="D81" s="223" t="s">
        <v>313</v>
      </c>
      <c r="E81" s="133" t="s">
        <v>129</v>
      </c>
      <c r="F81" s="133">
        <v>1</v>
      </c>
      <c r="G81" s="169"/>
      <c r="H81" s="317"/>
      <c r="I81" s="189"/>
      <c r="J81" s="190"/>
      <c r="K81" s="319"/>
      <c r="L81" s="191"/>
      <c r="M81" s="191"/>
      <c r="N81" s="191"/>
      <c r="O81" s="191"/>
      <c r="P81" s="191"/>
      <c r="Q81" s="191"/>
    </row>
    <row r="82" spans="1:17" s="115" customFormat="1" ht="13.8">
      <c r="A82" s="132">
        <v>67</v>
      </c>
      <c r="B82" s="236"/>
      <c r="C82" s="132" t="s">
        <v>321</v>
      </c>
      <c r="D82" s="223" t="s">
        <v>322</v>
      </c>
      <c r="E82" s="133" t="s">
        <v>129</v>
      </c>
      <c r="F82" s="133">
        <v>1</v>
      </c>
      <c r="G82" s="169"/>
      <c r="H82" s="317"/>
      <c r="I82" s="189"/>
      <c r="J82" s="190"/>
      <c r="K82" s="319"/>
      <c r="L82" s="191"/>
      <c r="M82" s="191"/>
      <c r="N82" s="191"/>
      <c r="O82" s="191"/>
      <c r="P82" s="191"/>
      <c r="Q82" s="191"/>
    </row>
    <row r="83" spans="1:17" s="115" customFormat="1" ht="13.8">
      <c r="A83" s="132">
        <v>68</v>
      </c>
      <c r="B83" s="236"/>
      <c r="C83" s="224" t="s">
        <v>316</v>
      </c>
      <c r="D83" s="137"/>
      <c r="E83" s="133" t="s">
        <v>90</v>
      </c>
      <c r="F83" s="133">
        <v>1</v>
      </c>
      <c r="G83" s="169"/>
      <c r="H83" s="317"/>
      <c r="I83" s="189"/>
      <c r="J83" s="190"/>
      <c r="K83" s="319"/>
      <c r="L83" s="191"/>
      <c r="M83" s="191"/>
      <c r="N83" s="191"/>
      <c r="O83" s="191"/>
      <c r="P83" s="191"/>
      <c r="Q83" s="191"/>
    </row>
    <row r="84" spans="1:17" s="115" customFormat="1" ht="13.8">
      <c r="A84" s="132">
        <v>69</v>
      </c>
      <c r="B84" s="236"/>
      <c r="C84" s="224" t="s">
        <v>217</v>
      </c>
      <c r="D84" s="137"/>
      <c r="E84" s="133" t="s">
        <v>90</v>
      </c>
      <c r="F84" s="133">
        <v>1</v>
      </c>
      <c r="G84" s="169"/>
      <c r="H84" s="317"/>
      <c r="I84" s="189"/>
      <c r="J84" s="190"/>
      <c r="K84" s="319"/>
      <c r="L84" s="191"/>
      <c r="M84" s="191"/>
      <c r="N84" s="191"/>
      <c r="O84" s="191"/>
      <c r="P84" s="191"/>
      <c r="Q84" s="191"/>
    </row>
    <row r="85" spans="1:17" s="115" customFormat="1" ht="13.8">
      <c r="A85" s="381"/>
      <c r="B85" s="384"/>
      <c r="C85" s="385" t="s">
        <v>326</v>
      </c>
      <c r="D85" s="386"/>
      <c r="E85" s="386"/>
      <c r="F85" s="381"/>
      <c r="G85" s="387"/>
      <c r="H85" s="391"/>
      <c r="I85" s="392"/>
      <c r="J85" s="393"/>
      <c r="K85" s="394"/>
      <c r="L85" s="390"/>
      <c r="M85" s="390"/>
      <c r="N85" s="390"/>
      <c r="O85" s="390"/>
      <c r="P85" s="390"/>
      <c r="Q85" s="390"/>
    </row>
    <row r="86" spans="1:17" s="115" customFormat="1" ht="13.8">
      <c r="A86" s="225">
        <v>70</v>
      </c>
      <c r="B86" s="236"/>
      <c r="C86" s="132" t="s">
        <v>293</v>
      </c>
      <c r="D86" s="133">
        <v>125</v>
      </c>
      <c r="E86" s="133" t="s">
        <v>81</v>
      </c>
      <c r="F86" s="133">
        <v>4</v>
      </c>
      <c r="G86" s="316"/>
      <c r="H86" s="317"/>
      <c r="I86" s="318"/>
      <c r="J86" s="319"/>
      <c r="K86" s="319"/>
      <c r="L86" s="191"/>
      <c r="M86" s="191"/>
      <c r="N86" s="191"/>
      <c r="O86" s="191"/>
      <c r="P86" s="191"/>
      <c r="Q86" s="191"/>
    </row>
    <row r="87" spans="1:17" s="115" customFormat="1" ht="13.8">
      <c r="A87" s="225">
        <v>71</v>
      </c>
      <c r="B87" s="236"/>
      <c r="C87" s="132" t="s">
        <v>293</v>
      </c>
      <c r="D87" s="133">
        <v>160</v>
      </c>
      <c r="E87" s="133" t="s">
        <v>81</v>
      </c>
      <c r="F87" s="133">
        <v>20</v>
      </c>
      <c r="G87" s="316"/>
      <c r="H87" s="317"/>
      <c r="I87" s="318"/>
      <c r="J87" s="319"/>
      <c r="K87" s="319"/>
      <c r="L87" s="191"/>
      <c r="M87" s="191"/>
      <c r="N87" s="191"/>
      <c r="O87" s="191"/>
      <c r="P87" s="191"/>
      <c r="Q87" s="191"/>
    </row>
    <row r="88" spans="1:17" s="115" customFormat="1" ht="13.8">
      <c r="A88" s="225">
        <v>72</v>
      </c>
      <c r="B88" s="236"/>
      <c r="C88" s="132" t="s">
        <v>293</v>
      </c>
      <c r="D88" s="133">
        <v>200</v>
      </c>
      <c r="E88" s="133" t="s">
        <v>81</v>
      </c>
      <c r="F88" s="133">
        <v>3</v>
      </c>
      <c r="G88" s="316"/>
      <c r="H88" s="317"/>
      <c r="I88" s="318"/>
      <c r="J88" s="319"/>
      <c r="K88" s="319"/>
      <c r="L88" s="191"/>
      <c r="M88" s="191"/>
      <c r="N88" s="191"/>
      <c r="O88" s="191"/>
      <c r="P88" s="191"/>
      <c r="Q88" s="191"/>
    </row>
    <row r="89" spans="1:17" s="115" customFormat="1" ht="13.8">
      <c r="A89" s="225">
        <v>73</v>
      </c>
      <c r="B89" s="236"/>
      <c r="C89" s="132" t="s">
        <v>294</v>
      </c>
      <c r="D89" s="133">
        <v>125</v>
      </c>
      <c r="E89" s="133" t="s">
        <v>81</v>
      </c>
      <c r="F89" s="226">
        <v>1</v>
      </c>
      <c r="G89" s="316"/>
      <c r="H89" s="317"/>
      <c r="I89" s="318"/>
      <c r="J89" s="319"/>
      <c r="K89" s="319"/>
      <c r="L89" s="191"/>
      <c r="M89" s="191"/>
      <c r="N89" s="191"/>
      <c r="O89" s="191"/>
      <c r="P89" s="191"/>
      <c r="Q89" s="191"/>
    </row>
    <row r="90" spans="1:17" s="115" customFormat="1" ht="13.8">
      <c r="A90" s="225">
        <v>74</v>
      </c>
      <c r="B90" s="236"/>
      <c r="C90" s="132" t="s">
        <v>294</v>
      </c>
      <c r="D90" s="133">
        <v>160</v>
      </c>
      <c r="E90" s="133" t="s">
        <v>129</v>
      </c>
      <c r="F90" s="133">
        <v>3</v>
      </c>
      <c r="G90" s="316"/>
      <c r="H90" s="317"/>
      <c r="I90" s="189"/>
      <c r="J90" s="190"/>
      <c r="K90" s="319"/>
      <c r="L90" s="191"/>
      <c r="M90" s="191"/>
      <c r="N90" s="191"/>
      <c r="O90" s="191"/>
      <c r="P90" s="191"/>
      <c r="Q90" s="191"/>
    </row>
    <row r="91" spans="1:17" s="115" customFormat="1" ht="13.8">
      <c r="A91" s="225">
        <v>75</v>
      </c>
      <c r="B91" s="236"/>
      <c r="C91" s="132" t="s">
        <v>294</v>
      </c>
      <c r="D91" s="133">
        <v>200</v>
      </c>
      <c r="E91" s="133" t="s">
        <v>129</v>
      </c>
      <c r="F91" s="133">
        <v>3</v>
      </c>
      <c r="G91" s="316"/>
      <c r="H91" s="317"/>
      <c r="I91" s="318"/>
      <c r="J91" s="319"/>
      <c r="K91" s="319"/>
      <c r="L91" s="191"/>
      <c r="M91" s="191"/>
      <c r="N91" s="191"/>
      <c r="O91" s="191"/>
      <c r="P91" s="191"/>
      <c r="Q91" s="191"/>
    </row>
    <row r="92" spans="1:17" s="115" customFormat="1" ht="13.8">
      <c r="A92" s="225">
        <v>76</v>
      </c>
      <c r="B92" s="236"/>
      <c r="C92" s="132" t="s">
        <v>295</v>
      </c>
      <c r="D92" s="133" t="s">
        <v>327</v>
      </c>
      <c r="E92" s="133" t="s">
        <v>129</v>
      </c>
      <c r="F92" s="133">
        <v>1</v>
      </c>
      <c r="G92" s="316"/>
      <c r="H92" s="317"/>
      <c r="I92" s="189"/>
      <c r="J92" s="190"/>
      <c r="K92" s="319"/>
      <c r="L92" s="191"/>
      <c r="M92" s="191"/>
      <c r="N92" s="191"/>
      <c r="O92" s="191"/>
      <c r="P92" s="191"/>
      <c r="Q92" s="191"/>
    </row>
    <row r="93" spans="1:17" s="115" customFormat="1" ht="13.8">
      <c r="A93" s="225">
        <v>77</v>
      </c>
      <c r="B93" s="236"/>
      <c r="C93" s="132" t="s">
        <v>295</v>
      </c>
      <c r="D93" s="133" t="s">
        <v>297</v>
      </c>
      <c r="E93" s="133" t="s">
        <v>129</v>
      </c>
      <c r="F93" s="133">
        <v>1</v>
      </c>
      <c r="G93" s="316"/>
      <c r="H93" s="317"/>
      <c r="I93" s="318"/>
      <c r="J93" s="319"/>
      <c r="K93" s="319"/>
      <c r="L93" s="191"/>
      <c r="M93" s="191"/>
      <c r="N93" s="191"/>
      <c r="O93" s="191"/>
      <c r="P93" s="191"/>
      <c r="Q93" s="191"/>
    </row>
    <row r="94" spans="1:17" s="115" customFormat="1" ht="13.8">
      <c r="A94" s="225">
        <v>78</v>
      </c>
      <c r="B94" s="236"/>
      <c r="C94" s="132" t="s">
        <v>298</v>
      </c>
      <c r="D94" s="133" t="s">
        <v>299</v>
      </c>
      <c r="E94" s="133" t="s">
        <v>129</v>
      </c>
      <c r="F94" s="133">
        <v>1</v>
      </c>
      <c r="G94" s="169"/>
      <c r="H94" s="317"/>
      <c r="I94" s="189"/>
      <c r="J94" s="190"/>
      <c r="K94" s="319"/>
      <c r="L94" s="191"/>
      <c r="M94" s="191"/>
      <c r="N94" s="191"/>
      <c r="O94" s="191"/>
      <c r="P94" s="191"/>
      <c r="Q94" s="191"/>
    </row>
    <row r="95" spans="1:17" s="115" customFormat="1" ht="13.8">
      <c r="A95" s="225">
        <v>79</v>
      </c>
      <c r="B95" s="236"/>
      <c r="C95" s="132" t="s">
        <v>300</v>
      </c>
      <c r="D95" s="133" t="s">
        <v>302</v>
      </c>
      <c r="E95" s="133" t="s">
        <v>129</v>
      </c>
      <c r="F95" s="133">
        <v>1</v>
      </c>
      <c r="G95" s="316"/>
      <c r="H95" s="317"/>
      <c r="I95" s="318"/>
      <c r="J95" s="319"/>
      <c r="K95" s="319"/>
      <c r="L95" s="191"/>
      <c r="M95" s="191"/>
      <c r="N95" s="191"/>
      <c r="O95" s="191"/>
      <c r="P95" s="191"/>
      <c r="Q95" s="191"/>
    </row>
    <row r="96" spans="1:17" s="115" customFormat="1" ht="13.8">
      <c r="A96" s="225">
        <v>80</v>
      </c>
      <c r="B96" s="236"/>
      <c r="C96" s="132" t="s">
        <v>300</v>
      </c>
      <c r="D96" s="133" t="s">
        <v>303</v>
      </c>
      <c r="E96" s="133" t="s">
        <v>129</v>
      </c>
      <c r="F96" s="133">
        <v>2</v>
      </c>
      <c r="G96" s="169"/>
      <c r="H96" s="317"/>
      <c r="I96" s="189"/>
      <c r="J96" s="190"/>
      <c r="K96" s="319"/>
      <c r="L96" s="191"/>
      <c r="M96" s="191"/>
      <c r="N96" s="191"/>
      <c r="O96" s="191"/>
      <c r="P96" s="191"/>
      <c r="Q96" s="191"/>
    </row>
    <row r="97" spans="1:17" s="115" customFormat="1" ht="13.8">
      <c r="A97" s="225">
        <v>81</v>
      </c>
      <c r="B97" s="236"/>
      <c r="C97" s="132" t="s">
        <v>304</v>
      </c>
      <c r="D97" s="133" t="s">
        <v>306</v>
      </c>
      <c r="E97" s="133" t="s">
        <v>129</v>
      </c>
      <c r="F97" s="133">
        <v>1</v>
      </c>
      <c r="G97" s="316"/>
      <c r="H97" s="317"/>
      <c r="I97" s="318"/>
      <c r="J97" s="319"/>
      <c r="K97" s="319"/>
      <c r="L97" s="191"/>
      <c r="M97" s="191"/>
      <c r="N97" s="191"/>
      <c r="O97" s="191"/>
      <c r="P97" s="191"/>
      <c r="Q97" s="191"/>
    </row>
    <row r="98" spans="1:17" s="115" customFormat="1" ht="13.8">
      <c r="A98" s="225">
        <v>82</v>
      </c>
      <c r="B98" s="236"/>
      <c r="C98" s="132" t="s">
        <v>304</v>
      </c>
      <c r="D98" s="133" t="s">
        <v>307</v>
      </c>
      <c r="E98" s="133" t="s">
        <v>129</v>
      </c>
      <c r="F98" s="133">
        <v>2</v>
      </c>
      <c r="G98" s="316"/>
      <c r="H98" s="317"/>
      <c r="I98" s="189"/>
      <c r="J98" s="190"/>
      <c r="K98" s="319"/>
      <c r="L98" s="191"/>
      <c r="M98" s="191"/>
      <c r="N98" s="191"/>
      <c r="O98" s="191"/>
      <c r="P98" s="191"/>
      <c r="Q98" s="191"/>
    </row>
    <row r="99" spans="1:17" s="115" customFormat="1" ht="26.4">
      <c r="A99" s="225">
        <v>83</v>
      </c>
      <c r="B99" s="236"/>
      <c r="C99" s="132" t="s">
        <v>308</v>
      </c>
      <c r="D99" s="223" t="s">
        <v>320</v>
      </c>
      <c r="E99" s="133" t="s">
        <v>129</v>
      </c>
      <c r="F99" s="133">
        <v>1</v>
      </c>
      <c r="G99" s="169"/>
      <c r="H99" s="317"/>
      <c r="I99" s="189"/>
      <c r="J99" s="190"/>
      <c r="K99" s="319"/>
      <c r="L99" s="191"/>
      <c r="M99" s="191"/>
      <c r="N99" s="191"/>
      <c r="O99" s="191"/>
      <c r="P99" s="191"/>
      <c r="Q99" s="191"/>
    </row>
    <row r="100" spans="1:17" s="115" customFormat="1" ht="13.8">
      <c r="A100" s="225">
        <v>84</v>
      </c>
      <c r="B100" s="236"/>
      <c r="C100" s="132" t="s">
        <v>310</v>
      </c>
      <c r="D100" s="223" t="s">
        <v>311</v>
      </c>
      <c r="E100" s="133" t="s">
        <v>129</v>
      </c>
      <c r="F100" s="133">
        <v>1</v>
      </c>
      <c r="G100" s="169"/>
      <c r="H100" s="317"/>
      <c r="I100" s="189"/>
      <c r="J100" s="190"/>
      <c r="K100" s="319"/>
      <c r="L100" s="191"/>
      <c r="M100" s="191"/>
      <c r="N100" s="191"/>
      <c r="O100" s="191"/>
      <c r="P100" s="191"/>
      <c r="Q100" s="191"/>
    </row>
    <row r="101" spans="1:17" s="115" customFormat="1" ht="13.8">
      <c r="A101" s="225">
        <v>85</v>
      </c>
      <c r="B101" s="236"/>
      <c r="C101" s="132" t="s">
        <v>312</v>
      </c>
      <c r="D101" s="223" t="s">
        <v>313</v>
      </c>
      <c r="E101" s="133" t="s">
        <v>129</v>
      </c>
      <c r="F101" s="133">
        <v>1</v>
      </c>
      <c r="G101" s="169"/>
      <c r="H101" s="317"/>
      <c r="I101" s="189"/>
      <c r="J101" s="190"/>
      <c r="K101" s="319"/>
      <c r="L101" s="191"/>
      <c r="M101" s="191"/>
      <c r="N101" s="191"/>
      <c r="O101" s="191"/>
      <c r="P101" s="191"/>
      <c r="Q101" s="191"/>
    </row>
    <row r="102" spans="1:17" s="115" customFormat="1" ht="13.8">
      <c r="A102" s="225">
        <v>86</v>
      </c>
      <c r="B102" s="236"/>
      <c r="C102" s="132" t="s">
        <v>321</v>
      </c>
      <c r="D102" s="223" t="s">
        <v>322</v>
      </c>
      <c r="E102" s="133" t="s">
        <v>129</v>
      </c>
      <c r="F102" s="133">
        <v>1</v>
      </c>
      <c r="G102" s="169"/>
      <c r="H102" s="317"/>
      <c r="I102" s="189"/>
      <c r="J102" s="190"/>
      <c r="K102" s="319"/>
      <c r="L102" s="191"/>
      <c r="M102" s="191"/>
      <c r="N102" s="191"/>
      <c r="O102" s="191"/>
      <c r="P102" s="191"/>
      <c r="Q102" s="191"/>
    </row>
    <row r="103" spans="1:17" s="115" customFormat="1" ht="13.8">
      <c r="A103" s="225">
        <v>87</v>
      </c>
      <c r="B103" s="236"/>
      <c r="C103" s="224" t="s">
        <v>316</v>
      </c>
      <c r="D103" s="137"/>
      <c r="E103" s="133" t="s">
        <v>90</v>
      </c>
      <c r="F103" s="133">
        <v>1</v>
      </c>
      <c r="G103" s="169"/>
      <c r="H103" s="317"/>
      <c r="I103" s="189"/>
      <c r="J103" s="190"/>
      <c r="K103" s="319"/>
      <c r="L103" s="191"/>
      <c r="M103" s="191"/>
      <c r="N103" s="191"/>
      <c r="O103" s="191"/>
      <c r="P103" s="191"/>
      <c r="Q103" s="191"/>
    </row>
    <row r="104" spans="1:17" s="115" customFormat="1" ht="13.8">
      <c r="A104" s="225">
        <v>88</v>
      </c>
      <c r="B104" s="236"/>
      <c r="C104" s="224" t="s">
        <v>217</v>
      </c>
      <c r="D104" s="137"/>
      <c r="E104" s="133" t="s">
        <v>90</v>
      </c>
      <c r="F104" s="133">
        <v>1</v>
      </c>
      <c r="G104" s="169"/>
      <c r="H104" s="317"/>
      <c r="I104" s="189"/>
      <c r="J104" s="190"/>
      <c r="K104" s="319"/>
      <c r="L104" s="191"/>
      <c r="M104" s="191"/>
      <c r="N104" s="191"/>
      <c r="O104" s="191"/>
      <c r="P104" s="191"/>
      <c r="Q104" s="191"/>
    </row>
    <row r="105" spans="1:17" s="116" customFormat="1" ht="13.8">
      <c r="A105" s="312" t="s">
        <v>10</v>
      </c>
      <c r="B105" s="313" t="s">
        <v>10</v>
      </c>
      <c r="C105" s="322" t="s">
        <v>190</v>
      </c>
      <c r="D105" s="323"/>
      <c r="E105" s="314"/>
      <c r="F105" s="314"/>
      <c r="G105" s="314"/>
      <c r="H105" s="314"/>
      <c r="I105" s="314"/>
      <c r="J105" s="314"/>
      <c r="K105" s="314"/>
      <c r="L105" s="314"/>
      <c r="M105" s="315">
        <f>SUM(M14:M104)</f>
        <v>0</v>
      </c>
      <c r="N105" s="315">
        <f t="shared" ref="N105:Q105" si="0">SUM(N14:N104)</f>
        <v>0</v>
      </c>
      <c r="O105" s="315">
        <f t="shared" si="0"/>
        <v>0</v>
      </c>
      <c r="P105" s="315">
        <f t="shared" si="0"/>
        <v>0</v>
      </c>
      <c r="Q105" s="315">
        <f t="shared" si="0"/>
        <v>0</v>
      </c>
    </row>
    <row r="106" spans="1:17" s="116" customFormat="1" ht="13.8">
      <c r="A106" s="87" t="s">
        <v>10</v>
      </c>
      <c r="B106" s="88"/>
      <c r="C106" s="88"/>
      <c r="D106" s="200"/>
      <c r="E106" s="88"/>
      <c r="F106" s="89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</row>
    <row r="107" spans="1:17" ht="12.75" customHeight="1">
      <c r="A107" s="90"/>
      <c r="B107" s="91" t="s">
        <v>13</v>
      </c>
      <c r="C107" s="27"/>
      <c r="D107" s="201"/>
      <c r="E107" s="92"/>
      <c r="F107" s="93"/>
      <c r="G107" s="27"/>
      <c r="H107" s="27"/>
      <c r="I107" s="27"/>
      <c r="J107" s="58"/>
      <c r="K107" s="59"/>
      <c r="L107" s="94"/>
      <c r="M107" s="58"/>
      <c r="N107" s="55"/>
      <c r="O107" s="95"/>
      <c r="P107" s="34"/>
      <c r="Q107" s="88"/>
    </row>
    <row r="108" spans="1:17" ht="15.75" customHeight="1">
      <c r="A108" s="87"/>
      <c r="B108" s="91"/>
      <c r="C108" s="29"/>
      <c r="D108" s="202"/>
      <c r="E108" s="96"/>
      <c r="F108" s="97" t="s">
        <v>14</v>
      </c>
      <c r="G108" s="29"/>
      <c r="H108" s="29"/>
      <c r="I108" s="29"/>
      <c r="J108" s="31"/>
      <c r="K108" s="31"/>
      <c r="L108" s="31"/>
      <c r="M108" s="31"/>
      <c r="N108" s="34"/>
      <c r="O108" s="88"/>
      <c r="P108" s="88"/>
      <c r="Q108" s="88"/>
    </row>
    <row r="109" spans="1:17" ht="12.75" customHeight="1">
      <c r="A109" s="87"/>
      <c r="B109" s="91" t="s">
        <v>15</v>
      </c>
      <c r="C109" s="27"/>
      <c r="D109" s="201"/>
      <c r="E109" s="92"/>
      <c r="F109" s="93"/>
      <c r="G109" s="27"/>
      <c r="H109" s="27"/>
      <c r="I109" s="27"/>
      <c r="J109" s="31"/>
      <c r="K109" s="31"/>
      <c r="L109" s="31"/>
      <c r="M109" s="31"/>
      <c r="N109" s="34"/>
      <c r="O109" s="88"/>
      <c r="P109" s="88"/>
      <c r="Q109" s="88"/>
    </row>
    <row r="110" spans="1:17" ht="12.75" customHeight="1">
      <c r="A110" s="87"/>
      <c r="B110" s="91"/>
      <c r="C110" s="29"/>
      <c r="D110" s="202"/>
      <c r="E110" s="96"/>
      <c r="F110" s="97" t="s">
        <v>14</v>
      </c>
      <c r="G110" s="29"/>
      <c r="H110" s="29"/>
      <c r="I110" s="29"/>
      <c r="J110" s="31"/>
      <c r="K110" s="31"/>
      <c r="L110" s="31"/>
      <c r="M110" s="31"/>
      <c r="N110" s="34"/>
      <c r="O110" s="88"/>
      <c r="P110" s="88"/>
      <c r="Q110" s="88"/>
    </row>
    <row r="111" spans="1:17" ht="12.75" customHeight="1">
      <c r="A111" s="87"/>
      <c r="B111" s="91" t="s">
        <v>16</v>
      </c>
      <c r="C111" s="27"/>
      <c r="D111" s="203"/>
      <c r="E111" s="91"/>
      <c r="F111" s="62"/>
      <c r="G111" s="31"/>
      <c r="H111" s="31"/>
      <c r="I111" s="31"/>
      <c r="J111" s="31"/>
      <c r="K111" s="31"/>
      <c r="L111" s="31"/>
      <c r="M111" s="31"/>
      <c r="N111" s="34"/>
      <c r="O111" s="88"/>
      <c r="P111" s="88"/>
      <c r="Q111" s="88"/>
    </row>
    <row r="112" spans="1:17" ht="12.75" customHeight="1">
      <c r="A112" s="87"/>
      <c r="B112" s="34"/>
      <c r="C112" s="34"/>
      <c r="D112" s="204"/>
      <c r="E112" s="34"/>
      <c r="F112" s="62"/>
      <c r="G112" s="34"/>
      <c r="H112" s="34"/>
      <c r="I112" s="34"/>
      <c r="J112" s="34"/>
      <c r="K112" s="34"/>
      <c r="L112" s="34"/>
      <c r="M112" s="34"/>
      <c r="N112" s="34"/>
      <c r="O112" s="88"/>
      <c r="P112" s="88"/>
      <c r="Q112" s="88"/>
    </row>
    <row r="113" spans="1:17" ht="12.75" customHeight="1">
      <c r="A113" s="87"/>
      <c r="B113" s="34"/>
      <c r="C113" s="34"/>
      <c r="D113" s="204"/>
      <c r="E113" s="34"/>
      <c r="F113" s="62"/>
      <c r="G113" s="34"/>
      <c r="H113" s="34"/>
      <c r="I113" s="34"/>
      <c r="J113" s="34"/>
      <c r="K113" s="34"/>
      <c r="L113" s="34"/>
      <c r="M113" s="34"/>
      <c r="N113" s="34"/>
      <c r="O113" s="88"/>
      <c r="P113" s="88"/>
      <c r="Q113" s="88"/>
    </row>
    <row r="114" spans="1:17" ht="12.75" customHeight="1">
      <c r="A114" s="87"/>
      <c r="B114" s="34"/>
      <c r="C114" s="34"/>
      <c r="D114" s="204"/>
      <c r="E114" s="34"/>
      <c r="F114" s="62"/>
      <c r="G114" s="34"/>
      <c r="H114" s="34"/>
      <c r="I114" s="34"/>
      <c r="J114" s="34"/>
      <c r="K114" s="34"/>
      <c r="L114" s="34"/>
      <c r="M114" s="34"/>
      <c r="N114" s="34"/>
      <c r="O114" s="88"/>
      <c r="P114" s="88"/>
      <c r="Q114" s="88"/>
    </row>
  </sheetData>
  <sheetProtection selectLockedCells="1" selectUnlockedCells="1"/>
  <autoFilter ref="A12:Q108"/>
  <mergeCells count="6">
    <mergeCell ref="A1:Q1"/>
    <mergeCell ref="O8:P8"/>
    <mergeCell ref="E10:E11"/>
    <mergeCell ref="F10:F11"/>
    <mergeCell ref="G10:L10"/>
    <mergeCell ref="M10:Q10"/>
  </mergeCells>
  <pageMargins left="0.31527777777777777" right="0.31527777777777777" top="0.55138888888888893" bottom="0.35416666666666669" header="0.51180555555555551" footer="0.51180555555555551"/>
  <pageSetup paperSize="9" scale="72" firstPageNumber="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  <pageSetUpPr fitToPage="1"/>
  </sheetPr>
  <dimension ref="A1:Q64"/>
  <sheetViews>
    <sheetView showZeros="0" zoomScale="90" zoomScaleNormal="90" workbookViewId="0">
      <selection activeCell="L5" sqref="L5"/>
    </sheetView>
  </sheetViews>
  <sheetFormatPr defaultColWidth="8.44140625" defaultRowHeight="12.75" customHeight="1"/>
  <cols>
    <col min="1" max="1" width="5" style="63" customWidth="1"/>
    <col min="2" max="2" width="7.109375" style="64" customWidth="1"/>
    <col min="3" max="3" width="39.109375" style="64" customWidth="1"/>
    <col min="4" max="4" width="8.44140625" style="66" customWidth="1"/>
    <col min="5" max="5" width="8" style="64" customWidth="1"/>
    <col min="6" max="6" width="9.6640625" style="65" customWidth="1"/>
    <col min="7" max="7" width="8.44140625" style="66"/>
    <col min="8" max="12" width="8.44140625" style="64"/>
    <col min="13" max="13" width="8.88671875" style="64" customWidth="1"/>
    <col min="14" max="16" width="10.109375" style="64" customWidth="1"/>
    <col min="17" max="17" width="13.88671875" style="64" customWidth="1"/>
    <col min="18" max="16384" width="8.44140625" style="64"/>
  </cols>
  <sheetData>
    <row r="1" spans="1:17" ht="15.75" customHeight="1">
      <c r="A1" s="435" t="s">
        <v>328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</row>
    <row r="2" spans="1:17" ht="15.75" customHeight="1">
      <c r="A2" s="67"/>
      <c r="B2" s="67"/>
      <c r="C2" s="67"/>
      <c r="D2" s="67"/>
      <c r="E2" s="67"/>
      <c r="F2" s="68"/>
      <c r="G2" s="67"/>
      <c r="H2" s="67" t="s">
        <v>41</v>
      </c>
      <c r="I2" s="67"/>
      <c r="J2" s="67"/>
      <c r="K2" s="67"/>
      <c r="L2" s="67"/>
      <c r="M2" s="67"/>
      <c r="N2" s="67"/>
      <c r="O2" s="67"/>
      <c r="P2" s="67"/>
      <c r="Q2" s="67"/>
    </row>
    <row r="3" spans="1:17" ht="15.75" customHeight="1">
      <c r="A3" s="331"/>
      <c r="B3" s="331"/>
      <c r="C3" s="331"/>
      <c r="D3" s="331"/>
      <c r="E3" s="331"/>
      <c r="F3" s="69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</row>
    <row r="4" spans="1:17" ht="15.75" customHeight="1">
      <c r="A4" s="120" t="s">
        <v>55</v>
      </c>
      <c r="B4" s="117"/>
      <c r="C4" s="117"/>
      <c r="D4" s="198"/>
      <c r="E4" s="63"/>
      <c r="F4" s="98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15.75" customHeight="1">
      <c r="A5" s="3" t="s">
        <v>2</v>
      </c>
      <c r="B5" s="123"/>
      <c r="C5" s="123"/>
      <c r="D5" s="199"/>
      <c r="E5" s="63"/>
      <c r="F5" s="98"/>
      <c r="H5" s="63"/>
      <c r="I5" s="63"/>
      <c r="J5" s="63"/>
      <c r="K5" s="63"/>
    </row>
    <row r="6" spans="1:17" ht="15.75" customHeight="1">
      <c r="A6" s="4" t="s">
        <v>20</v>
      </c>
      <c r="B6" s="70"/>
    </row>
    <row r="7" spans="1:17" ht="15.75" customHeight="1">
      <c r="A7" s="71"/>
      <c r="B7" s="70"/>
    </row>
    <row r="8" spans="1:17" ht="12.75" customHeight="1">
      <c r="A8" s="72" t="s">
        <v>259</v>
      </c>
      <c r="M8" s="64" t="s">
        <v>26</v>
      </c>
      <c r="O8" s="436">
        <f>P55</f>
        <v>0</v>
      </c>
      <c r="P8" s="436"/>
    </row>
    <row r="9" spans="1:17" ht="15.75" customHeight="1">
      <c r="A9" s="26" t="s">
        <v>646</v>
      </c>
      <c r="B9" s="70"/>
      <c r="C9" s="70"/>
      <c r="D9" s="74"/>
      <c r="E9" s="70"/>
      <c r="F9" s="73"/>
      <c r="G9" s="74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1:17" s="78" customFormat="1" ht="12.75" customHeight="1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7" s="78" customFormat="1" ht="48" customHeight="1">
      <c r="A11" s="79" t="s">
        <v>6</v>
      </c>
      <c r="B11" s="80"/>
      <c r="C11" s="81" t="s">
        <v>62</v>
      </c>
      <c r="D11" s="433"/>
      <c r="E11" s="438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7" s="78" customFormat="1" ht="12.75" customHeight="1">
      <c r="A12" s="82">
        <v>1</v>
      </c>
      <c r="B12" s="82">
        <v>2</v>
      </c>
      <c r="C12" s="82">
        <v>3</v>
      </c>
      <c r="D12" s="82">
        <v>4</v>
      </c>
      <c r="E12" s="82">
        <v>5</v>
      </c>
      <c r="F12" s="82">
        <v>6</v>
      </c>
      <c r="G12" s="82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  <c r="O12" s="82">
        <v>15</v>
      </c>
      <c r="P12" s="82">
        <v>16</v>
      </c>
    </row>
    <row r="13" spans="1:17" s="115" customFormat="1" ht="39.6">
      <c r="A13" s="227">
        <v>1</v>
      </c>
      <c r="B13" s="130"/>
      <c r="C13" s="228" t="s">
        <v>329</v>
      </c>
      <c r="D13" s="217" t="s">
        <v>286</v>
      </c>
      <c r="E13" s="205">
        <v>1</v>
      </c>
      <c r="F13" s="169"/>
      <c r="G13" s="188"/>
      <c r="H13" s="189"/>
      <c r="I13" s="344"/>
      <c r="J13" s="191"/>
      <c r="K13" s="191"/>
      <c r="L13" s="191"/>
      <c r="M13" s="191"/>
      <c r="N13" s="230"/>
      <c r="O13" s="231"/>
      <c r="P13" s="191"/>
    </row>
    <row r="14" spans="1:17" s="115" customFormat="1" ht="26.4">
      <c r="A14" s="307" t="s">
        <v>330</v>
      </c>
      <c r="B14" s="130"/>
      <c r="C14" s="228" t="s">
        <v>644</v>
      </c>
      <c r="D14" s="217" t="s">
        <v>76</v>
      </c>
      <c r="E14" s="205">
        <v>2.7</v>
      </c>
      <c r="F14" s="169"/>
      <c r="G14" s="188"/>
      <c r="H14" s="189"/>
      <c r="I14" s="344"/>
      <c r="J14" s="191"/>
      <c r="K14" s="191"/>
      <c r="L14" s="191"/>
      <c r="M14" s="191"/>
      <c r="N14" s="230"/>
      <c r="O14" s="231"/>
      <c r="P14" s="191"/>
    </row>
    <row r="15" spans="1:17" s="115" customFormat="1" ht="26.4">
      <c r="A15" s="307" t="s">
        <v>331</v>
      </c>
      <c r="B15" s="130"/>
      <c r="C15" s="228" t="s">
        <v>643</v>
      </c>
      <c r="D15" s="217" t="s">
        <v>73</v>
      </c>
      <c r="E15" s="205">
        <v>41.6</v>
      </c>
      <c r="F15" s="169"/>
      <c r="G15" s="188"/>
      <c r="H15" s="189"/>
      <c r="I15" s="344"/>
      <c r="J15" s="191"/>
      <c r="K15" s="191"/>
      <c r="L15" s="191"/>
      <c r="M15" s="191"/>
      <c r="N15" s="230"/>
      <c r="O15" s="231"/>
      <c r="P15" s="191"/>
    </row>
    <row r="16" spans="1:17" s="115" customFormat="1" ht="28.8">
      <c r="A16" s="227">
        <v>2</v>
      </c>
      <c r="B16" s="130"/>
      <c r="C16" s="228" t="s">
        <v>332</v>
      </c>
      <c r="D16" s="217" t="s">
        <v>286</v>
      </c>
      <c r="E16" s="205">
        <v>1</v>
      </c>
      <c r="F16" s="169"/>
      <c r="G16" s="188"/>
      <c r="H16" s="189"/>
      <c r="I16" s="344"/>
      <c r="J16" s="191"/>
      <c r="K16" s="191"/>
      <c r="L16" s="191"/>
      <c r="M16" s="191"/>
      <c r="N16" s="230"/>
      <c r="O16" s="231"/>
      <c r="P16" s="191"/>
    </row>
    <row r="17" spans="1:16" s="115" customFormat="1" ht="28.8">
      <c r="A17" s="227">
        <v>3</v>
      </c>
      <c r="B17" s="130"/>
      <c r="C17" s="228" t="s">
        <v>333</v>
      </c>
      <c r="D17" s="217" t="s">
        <v>286</v>
      </c>
      <c r="E17" s="205">
        <v>1</v>
      </c>
      <c r="F17" s="169"/>
      <c r="G17" s="188"/>
      <c r="H17" s="189"/>
      <c r="I17" s="344"/>
      <c r="J17" s="191"/>
      <c r="K17" s="191"/>
      <c r="L17" s="191"/>
      <c r="M17" s="191"/>
      <c r="N17" s="230"/>
      <c r="O17" s="231"/>
      <c r="P17" s="191"/>
    </row>
    <row r="18" spans="1:16" s="115" customFormat="1" ht="28.8">
      <c r="A18" s="227">
        <v>4</v>
      </c>
      <c r="B18" s="130"/>
      <c r="C18" s="228" t="s">
        <v>334</v>
      </c>
      <c r="D18" s="217" t="s">
        <v>286</v>
      </c>
      <c r="E18" s="205">
        <v>2</v>
      </c>
      <c r="F18" s="169"/>
      <c r="G18" s="188"/>
      <c r="H18" s="189"/>
      <c r="I18" s="344"/>
      <c r="J18" s="191"/>
      <c r="K18" s="191"/>
      <c r="L18" s="191"/>
      <c r="M18" s="191"/>
      <c r="N18" s="230"/>
      <c r="O18" s="231"/>
      <c r="P18" s="191"/>
    </row>
    <row r="19" spans="1:16" s="115" customFormat="1" ht="28.8">
      <c r="A19" s="227">
        <v>5</v>
      </c>
      <c r="B19" s="130"/>
      <c r="C19" s="228" t="s">
        <v>335</v>
      </c>
      <c r="D19" s="217" t="s">
        <v>286</v>
      </c>
      <c r="E19" s="205">
        <v>1</v>
      </c>
      <c r="F19" s="169"/>
      <c r="G19" s="188"/>
      <c r="H19" s="189"/>
      <c r="I19" s="344"/>
      <c r="J19" s="191"/>
      <c r="K19" s="191"/>
      <c r="L19" s="191"/>
      <c r="M19" s="191"/>
      <c r="N19" s="230"/>
      <c r="O19" s="231"/>
      <c r="P19" s="191"/>
    </row>
    <row r="20" spans="1:16" s="115" customFormat="1" ht="13.8">
      <c r="A20" s="227">
        <v>6</v>
      </c>
      <c r="B20" s="130"/>
      <c r="C20" s="228" t="s">
        <v>336</v>
      </c>
      <c r="D20" s="217" t="s">
        <v>197</v>
      </c>
      <c r="E20" s="205">
        <v>1</v>
      </c>
      <c r="F20" s="169"/>
      <c r="G20" s="188"/>
      <c r="H20" s="189"/>
      <c r="I20" s="308"/>
      <c r="J20" s="191"/>
      <c r="K20" s="191"/>
      <c r="L20" s="191"/>
      <c r="M20" s="191"/>
      <c r="N20" s="230"/>
      <c r="O20" s="231"/>
      <c r="P20" s="191"/>
    </row>
    <row r="21" spans="1:16" s="115" customFormat="1" ht="13.8">
      <c r="A21" s="227">
        <v>7</v>
      </c>
      <c r="B21" s="130"/>
      <c r="C21" s="228" t="s">
        <v>337</v>
      </c>
      <c r="D21" s="217" t="s">
        <v>197</v>
      </c>
      <c r="E21" s="205">
        <v>1</v>
      </c>
      <c r="F21" s="309"/>
      <c r="G21" s="309"/>
      <c r="H21" s="189"/>
      <c r="I21" s="310"/>
      <c r="J21" s="191"/>
      <c r="K21" s="311"/>
      <c r="L21" s="191"/>
      <c r="M21" s="191"/>
      <c r="N21" s="230"/>
      <c r="O21" s="231"/>
      <c r="P21" s="191"/>
    </row>
    <row r="22" spans="1:16" s="115" customFormat="1" ht="13.8">
      <c r="A22" s="227">
        <v>8</v>
      </c>
      <c r="B22" s="130"/>
      <c r="C22" s="228" t="s">
        <v>338</v>
      </c>
      <c r="D22" s="217" t="s">
        <v>197</v>
      </c>
      <c r="E22" s="205">
        <v>1</v>
      </c>
      <c r="F22" s="169"/>
      <c r="G22" s="188"/>
      <c r="H22" s="189"/>
      <c r="I22" s="190"/>
      <c r="J22" s="191"/>
      <c r="K22" s="191"/>
      <c r="L22" s="191"/>
      <c r="M22" s="191"/>
      <c r="N22" s="230"/>
      <c r="O22" s="231"/>
      <c r="P22" s="191"/>
    </row>
    <row r="23" spans="1:16" s="115" customFormat="1" ht="13.8">
      <c r="A23" s="227">
        <v>9</v>
      </c>
      <c r="B23" s="130"/>
      <c r="C23" s="228" t="s">
        <v>339</v>
      </c>
      <c r="D23" s="217" t="s">
        <v>197</v>
      </c>
      <c r="E23" s="205">
        <v>1</v>
      </c>
      <c r="F23" s="169"/>
      <c r="G23" s="188"/>
      <c r="H23" s="189"/>
      <c r="I23" s="190"/>
      <c r="J23" s="191"/>
      <c r="K23" s="191"/>
      <c r="L23" s="191"/>
      <c r="M23" s="191"/>
      <c r="N23" s="230"/>
      <c r="O23" s="231"/>
      <c r="P23" s="191"/>
    </row>
    <row r="24" spans="1:16" s="115" customFormat="1" ht="13.8">
      <c r="A24" s="227">
        <v>10</v>
      </c>
      <c r="B24" s="130"/>
      <c r="C24" s="228" t="s">
        <v>340</v>
      </c>
      <c r="D24" s="217" t="s">
        <v>197</v>
      </c>
      <c r="E24" s="205">
        <v>1</v>
      </c>
      <c r="F24" s="169"/>
      <c r="G24" s="188"/>
      <c r="H24" s="189"/>
      <c r="I24" s="190"/>
      <c r="J24" s="191"/>
      <c r="K24" s="191"/>
      <c r="L24" s="191"/>
      <c r="M24" s="191"/>
      <c r="N24" s="230"/>
      <c r="O24" s="231"/>
      <c r="P24" s="191"/>
    </row>
    <row r="25" spans="1:16" s="115" customFormat="1" ht="13.8">
      <c r="A25" s="227">
        <v>11</v>
      </c>
      <c r="B25" s="130"/>
      <c r="C25" s="228" t="s">
        <v>341</v>
      </c>
      <c r="D25" s="217" t="s">
        <v>197</v>
      </c>
      <c r="E25" s="205">
        <v>6</v>
      </c>
      <c r="F25" s="169"/>
      <c r="G25" s="188"/>
      <c r="H25" s="189"/>
      <c r="I25" s="190"/>
      <c r="J25" s="191"/>
      <c r="K25" s="191"/>
      <c r="L25" s="191"/>
      <c r="M25" s="191"/>
      <c r="N25" s="230"/>
      <c r="O25" s="231"/>
      <c r="P25" s="191"/>
    </row>
    <row r="26" spans="1:16" s="115" customFormat="1" ht="13.8">
      <c r="A26" s="227">
        <v>12</v>
      </c>
      <c r="B26" s="130"/>
      <c r="C26" s="228" t="s">
        <v>342</v>
      </c>
      <c r="D26" s="217" t="s">
        <v>197</v>
      </c>
      <c r="E26" s="205">
        <v>1</v>
      </c>
      <c r="F26" s="169"/>
      <c r="G26" s="188"/>
      <c r="H26" s="189"/>
      <c r="I26" s="190"/>
      <c r="J26" s="191"/>
      <c r="K26" s="191"/>
      <c r="L26" s="191"/>
      <c r="M26" s="191"/>
      <c r="N26" s="230"/>
      <c r="O26" s="231"/>
      <c r="P26" s="191"/>
    </row>
    <row r="27" spans="1:16" s="115" customFormat="1" ht="13.8">
      <c r="A27" s="227">
        <v>13</v>
      </c>
      <c r="B27" s="130"/>
      <c r="C27" s="228" t="s">
        <v>343</v>
      </c>
      <c r="D27" s="217" t="s">
        <v>197</v>
      </c>
      <c r="E27" s="205">
        <v>2</v>
      </c>
      <c r="F27" s="169"/>
      <c r="G27" s="188"/>
      <c r="H27" s="189"/>
      <c r="I27" s="190"/>
      <c r="J27" s="191"/>
      <c r="K27" s="191"/>
      <c r="L27" s="191"/>
      <c r="M27" s="191"/>
      <c r="N27" s="230"/>
      <c r="O27" s="231"/>
      <c r="P27" s="191"/>
    </row>
    <row r="28" spans="1:16" s="115" customFormat="1" ht="13.8">
      <c r="A28" s="227">
        <v>14</v>
      </c>
      <c r="B28" s="130"/>
      <c r="C28" s="228" t="s">
        <v>344</v>
      </c>
      <c r="D28" s="217" t="s">
        <v>197</v>
      </c>
      <c r="E28" s="205">
        <v>3</v>
      </c>
      <c r="F28" s="169"/>
      <c r="G28" s="188"/>
      <c r="H28" s="189"/>
      <c r="I28" s="190"/>
      <c r="J28" s="191"/>
      <c r="K28" s="191"/>
      <c r="L28" s="191"/>
      <c r="M28" s="191"/>
      <c r="N28" s="230"/>
      <c r="O28" s="231"/>
      <c r="P28" s="191"/>
    </row>
    <row r="29" spans="1:16" s="115" customFormat="1" ht="13.8">
      <c r="A29" s="227">
        <v>15</v>
      </c>
      <c r="B29" s="130"/>
      <c r="C29" s="228" t="s">
        <v>345</v>
      </c>
      <c r="D29" s="217" t="s">
        <v>197</v>
      </c>
      <c r="E29" s="205">
        <v>5</v>
      </c>
      <c r="F29" s="169"/>
      <c r="G29" s="188"/>
      <c r="H29" s="189"/>
      <c r="I29" s="190"/>
      <c r="J29" s="191"/>
      <c r="K29" s="191"/>
      <c r="L29" s="191"/>
      <c r="M29" s="191"/>
      <c r="N29" s="230"/>
      <c r="O29" s="231"/>
      <c r="P29" s="191"/>
    </row>
    <row r="30" spans="1:16" s="115" customFormat="1" ht="13.8">
      <c r="A30" s="227">
        <v>16</v>
      </c>
      <c r="B30" s="130"/>
      <c r="C30" s="228" t="s">
        <v>346</v>
      </c>
      <c r="D30" s="217" t="s">
        <v>197</v>
      </c>
      <c r="E30" s="205">
        <v>4</v>
      </c>
      <c r="F30" s="169"/>
      <c r="G30" s="188"/>
      <c r="H30" s="189"/>
      <c r="I30" s="190"/>
      <c r="J30" s="191"/>
      <c r="K30" s="191"/>
      <c r="L30" s="191"/>
      <c r="M30" s="191"/>
      <c r="N30" s="230"/>
      <c r="O30" s="231"/>
      <c r="P30" s="191"/>
    </row>
    <row r="31" spans="1:16" s="115" customFormat="1" ht="13.8">
      <c r="A31" s="227">
        <v>17</v>
      </c>
      <c r="B31" s="130"/>
      <c r="C31" s="228" t="s">
        <v>347</v>
      </c>
      <c r="D31" s="217" t="s">
        <v>197</v>
      </c>
      <c r="E31" s="205">
        <v>2</v>
      </c>
      <c r="F31" s="169"/>
      <c r="G31" s="188"/>
      <c r="H31" s="189"/>
      <c r="I31" s="190"/>
      <c r="J31" s="191"/>
      <c r="K31" s="191"/>
      <c r="L31" s="191"/>
      <c r="M31" s="191"/>
      <c r="N31" s="230"/>
      <c r="O31" s="231"/>
      <c r="P31" s="191"/>
    </row>
    <row r="32" spans="1:16" s="115" customFormat="1" ht="26.4">
      <c r="A32" s="227">
        <v>18</v>
      </c>
      <c r="B32" s="130"/>
      <c r="C32" s="228" t="s">
        <v>348</v>
      </c>
      <c r="D32" s="217" t="s">
        <v>197</v>
      </c>
      <c r="E32" s="205">
        <v>2</v>
      </c>
      <c r="F32" s="169"/>
      <c r="G32" s="188"/>
      <c r="H32" s="189"/>
      <c r="I32" s="190"/>
      <c r="J32" s="191"/>
      <c r="K32" s="191"/>
      <c r="L32" s="191"/>
      <c r="M32" s="191"/>
      <c r="N32" s="230"/>
      <c r="O32" s="231"/>
      <c r="P32" s="191"/>
    </row>
    <row r="33" spans="1:16" s="115" customFormat="1" ht="26.4">
      <c r="A33" s="227">
        <v>19</v>
      </c>
      <c r="B33" s="130"/>
      <c r="C33" s="228" t="s">
        <v>349</v>
      </c>
      <c r="D33" s="217" t="s">
        <v>197</v>
      </c>
      <c r="E33" s="205">
        <v>1</v>
      </c>
      <c r="F33" s="169"/>
      <c r="G33" s="188"/>
      <c r="H33" s="189"/>
      <c r="I33" s="190"/>
      <c r="J33" s="191"/>
      <c r="K33" s="191"/>
      <c r="L33" s="191"/>
      <c r="M33" s="191"/>
      <c r="N33" s="230"/>
      <c r="O33" s="231"/>
      <c r="P33" s="191"/>
    </row>
    <row r="34" spans="1:16" s="115" customFormat="1" ht="13.8">
      <c r="A34" s="227">
        <v>20</v>
      </c>
      <c r="B34" s="130"/>
      <c r="C34" s="228" t="s">
        <v>350</v>
      </c>
      <c r="D34" s="217" t="s">
        <v>197</v>
      </c>
      <c r="E34" s="205">
        <v>1</v>
      </c>
      <c r="F34" s="169"/>
      <c r="G34" s="188"/>
      <c r="H34" s="189"/>
      <c r="I34" s="190"/>
      <c r="J34" s="191"/>
      <c r="K34" s="191"/>
      <c r="L34" s="191"/>
      <c r="M34" s="191"/>
      <c r="N34" s="230"/>
      <c r="O34" s="231"/>
      <c r="P34" s="191"/>
    </row>
    <row r="35" spans="1:16" s="115" customFormat="1" ht="13.8">
      <c r="A35" s="227">
        <v>21</v>
      </c>
      <c r="B35" s="130"/>
      <c r="C35" s="228" t="s">
        <v>351</v>
      </c>
      <c r="D35" s="217" t="s">
        <v>197</v>
      </c>
      <c r="E35" s="205">
        <v>1</v>
      </c>
      <c r="F35" s="169"/>
      <c r="G35" s="188"/>
      <c r="H35" s="189"/>
      <c r="I35" s="190"/>
      <c r="J35" s="191"/>
      <c r="K35" s="191"/>
      <c r="L35" s="191"/>
      <c r="M35" s="191"/>
      <c r="N35" s="230"/>
      <c r="O35" s="231"/>
      <c r="P35" s="191"/>
    </row>
    <row r="36" spans="1:16" s="115" customFormat="1" ht="13.8">
      <c r="A36" s="227">
        <v>22</v>
      </c>
      <c r="B36" s="130"/>
      <c r="C36" s="228" t="s">
        <v>352</v>
      </c>
      <c r="D36" s="217" t="s">
        <v>197</v>
      </c>
      <c r="E36" s="205">
        <v>1</v>
      </c>
      <c r="F36" s="169"/>
      <c r="G36" s="188"/>
      <c r="H36" s="189"/>
      <c r="I36" s="190"/>
      <c r="J36" s="191"/>
      <c r="K36" s="191"/>
      <c r="L36" s="191"/>
      <c r="M36" s="191"/>
      <c r="N36" s="230"/>
      <c r="O36" s="231"/>
      <c r="P36" s="191"/>
    </row>
    <row r="37" spans="1:16" s="115" customFormat="1" ht="13.8">
      <c r="A37" s="227">
        <v>23</v>
      </c>
      <c r="B37" s="130"/>
      <c r="C37" s="228" t="s">
        <v>353</v>
      </c>
      <c r="D37" s="217" t="s">
        <v>197</v>
      </c>
      <c r="E37" s="205">
        <v>1</v>
      </c>
      <c r="F37" s="169"/>
      <c r="G37" s="188"/>
      <c r="H37" s="189"/>
      <c r="I37" s="190"/>
      <c r="J37" s="191"/>
      <c r="K37" s="191"/>
      <c r="L37" s="191"/>
      <c r="M37" s="191"/>
      <c r="N37" s="230"/>
      <c r="O37" s="231"/>
      <c r="P37" s="191"/>
    </row>
    <row r="38" spans="1:16" s="115" customFormat="1" ht="13.8">
      <c r="A38" s="227">
        <v>24</v>
      </c>
      <c r="B38" s="130"/>
      <c r="C38" s="228" t="s">
        <v>354</v>
      </c>
      <c r="D38" s="217" t="s">
        <v>197</v>
      </c>
      <c r="E38" s="205">
        <v>2</v>
      </c>
      <c r="F38" s="169"/>
      <c r="G38" s="188"/>
      <c r="H38" s="189"/>
      <c r="I38" s="190"/>
      <c r="J38" s="191"/>
      <c r="K38" s="191"/>
      <c r="L38" s="191"/>
      <c r="M38" s="191"/>
      <c r="N38" s="230"/>
      <c r="O38" s="231"/>
      <c r="P38" s="191"/>
    </row>
    <row r="39" spans="1:16" s="115" customFormat="1" ht="13.8">
      <c r="A39" s="227">
        <v>25</v>
      </c>
      <c r="B39" s="130"/>
      <c r="C39" s="228" t="s">
        <v>355</v>
      </c>
      <c r="D39" s="217" t="s">
        <v>197</v>
      </c>
      <c r="E39" s="205">
        <v>1</v>
      </c>
      <c r="F39" s="169"/>
      <c r="G39" s="188"/>
      <c r="H39" s="189"/>
      <c r="I39" s="190"/>
      <c r="J39" s="191"/>
      <c r="K39" s="191"/>
      <c r="L39" s="191"/>
      <c r="M39" s="191"/>
      <c r="N39" s="230"/>
      <c r="O39" s="231"/>
      <c r="P39" s="191"/>
    </row>
    <row r="40" spans="1:16" s="115" customFormat="1" ht="13.8">
      <c r="A40" s="227">
        <v>26</v>
      </c>
      <c r="B40" s="130"/>
      <c r="C40" s="228" t="s">
        <v>356</v>
      </c>
      <c r="D40" s="217" t="s">
        <v>197</v>
      </c>
      <c r="E40" s="205">
        <v>1</v>
      </c>
      <c r="F40" s="169"/>
      <c r="G40" s="188"/>
      <c r="H40" s="189"/>
      <c r="I40" s="190"/>
      <c r="J40" s="191"/>
      <c r="K40" s="191"/>
      <c r="L40" s="191"/>
      <c r="M40" s="191"/>
      <c r="N40" s="230"/>
      <c r="O40" s="231"/>
      <c r="P40" s="191"/>
    </row>
    <row r="41" spans="1:16" s="115" customFormat="1" ht="13.8">
      <c r="A41" s="227">
        <v>27</v>
      </c>
      <c r="B41" s="130"/>
      <c r="C41" s="228" t="s">
        <v>357</v>
      </c>
      <c r="D41" s="217" t="s">
        <v>81</v>
      </c>
      <c r="E41" s="205">
        <v>5</v>
      </c>
      <c r="F41" s="169"/>
      <c r="G41" s="188"/>
      <c r="H41" s="189"/>
      <c r="I41" s="190"/>
      <c r="J41" s="191"/>
      <c r="K41" s="191"/>
      <c r="L41" s="191"/>
      <c r="M41" s="191"/>
      <c r="N41" s="230"/>
      <c r="O41" s="231"/>
      <c r="P41" s="191"/>
    </row>
    <row r="42" spans="1:16" s="115" customFormat="1" ht="13.8">
      <c r="A42" s="227">
        <v>28</v>
      </c>
      <c r="B42" s="130"/>
      <c r="C42" s="228" t="s">
        <v>358</v>
      </c>
      <c r="D42" s="217" t="s">
        <v>81</v>
      </c>
      <c r="E42" s="205">
        <v>8</v>
      </c>
      <c r="F42" s="169"/>
      <c r="G42" s="188"/>
      <c r="H42" s="189"/>
      <c r="I42" s="190"/>
      <c r="J42" s="191"/>
      <c r="K42" s="191"/>
      <c r="L42" s="191"/>
      <c r="M42" s="191"/>
      <c r="N42" s="230"/>
      <c r="O42" s="231"/>
      <c r="P42" s="191"/>
    </row>
    <row r="43" spans="1:16" s="115" customFormat="1" ht="13.8">
      <c r="A43" s="227">
        <v>29</v>
      </c>
      <c r="B43" s="130"/>
      <c r="C43" s="228" t="s">
        <v>359</v>
      </c>
      <c r="D43" s="217" t="s">
        <v>81</v>
      </c>
      <c r="E43" s="205">
        <v>5</v>
      </c>
      <c r="F43" s="169"/>
      <c r="G43" s="188"/>
      <c r="H43" s="189"/>
      <c r="I43" s="190"/>
      <c r="J43" s="191"/>
      <c r="K43" s="191"/>
      <c r="L43" s="191"/>
      <c r="M43" s="191"/>
      <c r="N43" s="230"/>
      <c r="O43" s="231"/>
      <c r="P43" s="191"/>
    </row>
    <row r="44" spans="1:16" s="115" customFormat="1" ht="13.8">
      <c r="A44" s="227">
        <v>30</v>
      </c>
      <c r="B44" s="130"/>
      <c r="C44" s="228" t="s">
        <v>360</v>
      </c>
      <c r="D44" s="217" t="s">
        <v>81</v>
      </c>
      <c r="E44" s="205">
        <v>10</v>
      </c>
      <c r="F44" s="169"/>
      <c r="G44" s="188"/>
      <c r="H44" s="189"/>
      <c r="I44" s="190"/>
      <c r="J44" s="191"/>
      <c r="K44" s="191"/>
      <c r="L44" s="191"/>
      <c r="M44" s="191"/>
      <c r="N44" s="230"/>
      <c r="O44" s="231"/>
      <c r="P44" s="191"/>
    </row>
    <row r="45" spans="1:16" s="115" customFormat="1" ht="13.8">
      <c r="A45" s="227">
        <v>31</v>
      </c>
      <c r="B45" s="130"/>
      <c r="C45" s="228" t="s">
        <v>361</v>
      </c>
      <c r="D45" s="217" t="s">
        <v>81</v>
      </c>
      <c r="E45" s="205">
        <v>10</v>
      </c>
      <c r="F45" s="169"/>
      <c r="G45" s="188"/>
      <c r="H45" s="189"/>
      <c r="I45" s="190"/>
      <c r="J45" s="191"/>
      <c r="K45" s="191"/>
      <c r="L45" s="191"/>
      <c r="M45" s="191"/>
      <c r="N45" s="230"/>
      <c r="O45" s="231"/>
      <c r="P45" s="191"/>
    </row>
    <row r="46" spans="1:16" s="115" customFormat="1" ht="13.8">
      <c r="A46" s="227">
        <v>32</v>
      </c>
      <c r="B46" s="130"/>
      <c r="C46" s="228" t="s">
        <v>362</v>
      </c>
      <c r="D46" s="217" t="s">
        <v>81</v>
      </c>
      <c r="E46" s="205">
        <v>8</v>
      </c>
      <c r="F46" s="169"/>
      <c r="G46" s="188"/>
      <c r="H46" s="189"/>
      <c r="I46" s="190"/>
      <c r="J46" s="191"/>
      <c r="K46" s="191"/>
      <c r="L46" s="191"/>
      <c r="M46" s="191"/>
      <c r="N46" s="230"/>
      <c r="O46" s="231"/>
      <c r="P46" s="191"/>
    </row>
    <row r="47" spans="1:16" s="115" customFormat="1" ht="13.8">
      <c r="A47" s="227">
        <v>33</v>
      </c>
      <c r="B47" s="130"/>
      <c r="C47" s="228" t="s">
        <v>363</v>
      </c>
      <c r="D47" s="217" t="s">
        <v>286</v>
      </c>
      <c r="E47" s="205">
        <v>1</v>
      </c>
      <c r="F47" s="169"/>
      <c r="G47" s="188"/>
      <c r="H47" s="189"/>
      <c r="I47" s="190"/>
      <c r="J47" s="191"/>
      <c r="K47" s="191"/>
      <c r="L47" s="191"/>
      <c r="M47" s="191"/>
      <c r="N47" s="230"/>
      <c r="O47" s="231"/>
      <c r="P47" s="191"/>
    </row>
    <row r="48" spans="1:16" s="115" customFormat="1" ht="13.8">
      <c r="A48" s="227">
        <v>34</v>
      </c>
      <c r="B48" s="130"/>
      <c r="C48" s="228" t="s">
        <v>255</v>
      </c>
      <c r="D48" s="217" t="s">
        <v>286</v>
      </c>
      <c r="E48" s="205">
        <v>1</v>
      </c>
      <c r="F48" s="169"/>
      <c r="G48" s="188"/>
      <c r="H48" s="189"/>
      <c r="I48" s="190"/>
      <c r="J48" s="191"/>
      <c r="K48" s="191"/>
      <c r="L48" s="191"/>
      <c r="M48" s="191"/>
      <c r="N48" s="230"/>
      <c r="O48" s="231"/>
      <c r="P48" s="191"/>
    </row>
    <row r="49" spans="1:17" s="115" customFormat="1" ht="13.8">
      <c r="A49" s="227">
        <v>35</v>
      </c>
      <c r="B49" s="130"/>
      <c r="C49" s="228" t="s">
        <v>364</v>
      </c>
      <c r="D49" s="217" t="s">
        <v>197</v>
      </c>
      <c r="E49" s="205">
        <v>9</v>
      </c>
      <c r="F49" s="169"/>
      <c r="G49" s="188"/>
      <c r="H49" s="189"/>
      <c r="I49" s="190"/>
      <c r="J49" s="191"/>
      <c r="K49" s="191"/>
      <c r="L49" s="191"/>
      <c r="M49" s="191"/>
      <c r="N49" s="230"/>
      <c r="O49" s="231"/>
      <c r="P49" s="191"/>
    </row>
    <row r="50" spans="1:17" s="115" customFormat="1" ht="13.8">
      <c r="A50" s="227">
        <v>36</v>
      </c>
      <c r="B50" s="130"/>
      <c r="C50" s="228" t="s">
        <v>365</v>
      </c>
      <c r="D50" s="217" t="s">
        <v>197</v>
      </c>
      <c r="E50" s="205">
        <v>9</v>
      </c>
      <c r="F50" s="169"/>
      <c r="G50" s="188"/>
      <c r="H50" s="189"/>
      <c r="I50" s="190"/>
      <c r="J50" s="191"/>
      <c r="K50" s="191"/>
      <c r="L50" s="191"/>
      <c r="M50" s="191"/>
      <c r="N50" s="230"/>
      <c r="O50" s="231"/>
      <c r="P50" s="191"/>
    </row>
    <row r="51" spans="1:17" s="115" customFormat="1" ht="13.8">
      <c r="A51" s="227">
        <v>37</v>
      </c>
      <c r="B51" s="130"/>
      <c r="C51" s="228" t="s">
        <v>366</v>
      </c>
      <c r="D51" s="217" t="s">
        <v>286</v>
      </c>
      <c r="E51" s="205">
        <v>1</v>
      </c>
      <c r="F51" s="169"/>
      <c r="G51" s="188"/>
      <c r="H51" s="189"/>
      <c r="I51" s="190"/>
      <c r="J51" s="191"/>
      <c r="K51" s="191"/>
      <c r="L51" s="191"/>
      <c r="M51" s="191"/>
      <c r="N51" s="230"/>
      <c r="O51" s="231"/>
      <c r="P51" s="191"/>
    </row>
    <row r="52" spans="1:17" s="115" customFormat="1" ht="13.8">
      <c r="A52" s="227">
        <v>38</v>
      </c>
      <c r="B52" s="130"/>
      <c r="C52" s="228" t="s">
        <v>367</v>
      </c>
      <c r="D52" s="217" t="s">
        <v>286</v>
      </c>
      <c r="E52" s="205">
        <v>2</v>
      </c>
      <c r="F52" s="169"/>
      <c r="G52" s="188"/>
      <c r="H52" s="189"/>
      <c r="I52" s="190"/>
      <c r="J52" s="191"/>
      <c r="K52" s="191"/>
      <c r="L52" s="191"/>
      <c r="M52" s="191"/>
      <c r="N52" s="230"/>
      <c r="O52" s="231"/>
      <c r="P52" s="191"/>
    </row>
    <row r="53" spans="1:17" s="115" customFormat="1" ht="13.8">
      <c r="A53" s="227">
        <v>39</v>
      </c>
      <c r="B53" s="130"/>
      <c r="C53" s="229" t="s">
        <v>217</v>
      </c>
      <c r="D53" s="217" t="s">
        <v>286</v>
      </c>
      <c r="E53" s="205">
        <v>1</v>
      </c>
      <c r="F53" s="169"/>
      <c r="G53" s="188"/>
      <c r="H53" s="189"/>
      <c r="I53" s="190"/>
      <c r="J53" s="191"/>
      <c r="K53" s="191"/>
      <c r="L53" s="191"/>
      <c r="M53" s="191"/>
      <c r="N53" s="230"/>
      <c r="O53" s="231"/>
      <c r="P53" s="191"/>
    </row>
    <row r="54" spans="1:17" s="115" customFormat="1" ht="13.8">
      <c r="A54" s="141"/>
      <c r="B54" s="130"/>
      <c r="C54" s="142"/>
      <c r="D54" s="215"/>
      <c r="E54" s="141"/>
      <c r="F54" s="131"/>
      <c r="G54" s="160"/>
      <c r="H54" s="164">
        <f t="shared" ref="H54" si="0">F54*G54</f>
        <v>0</v>
      </c>
      <c r="I54" s="165"/>
      <c r="J54" s="158">
        <f t="shared" ref="J54" si="1">H54*0.08</f>
        <v>0</v>
      </c>
      <c r="K54" s="158">
        <f t="shared" ref="K54" si="2">H54+I54+J54</f>
        <v>0</v>
      </c>
      <c r="L54" s="158">
        <f t="shared" ref="L54" si="3">E54*F54</f>
        <v>0</v>
      </c>
      <c r="M54" s="158">
        <f t="shared" ref="M54" si="4">E54*H54</f>
        <v>0</v>
      </c>
      <c r="N54" s="101">
        <f t="shared" ref="N54" si="5">E54*I54</f>
        <v>0</v>
      </c>
      <c r="O54" s="103">
        <f t="shared" ref="O54" si="6">E54*J54</f>
        <v>0</v>
      </c>
      <c r="P54" s="158">
        <f t="shared" ref="P54" si="7">M54+N54+O54</f>
        <v>0</v>
      </c>
    </row>
    <row r="55" spans="1:17" s="116" customFormat="1" ht="13.8">
      <c r="A55" s="220" t="s">
        <v>10</v>
      </c>
      <c r="B55" s="140" t="s">
        <v>10</v>
      </c>
      <c r="C55" s="221" t="s">
        <v>190</v>
      </c>
      <c r="D55" s="85"/>
      <c r="E55" s="85"/>
      <c r="F55" s="85"/>
      <c r="G55" s="85"/>
      <c r="H55" s="85"/>
      <c r="I55" s="85"/>
      <c r="J55" s="86"/>
      <c r="K55" s="85"/>
      <c r="L55" s="168">
        <f>SUM(L13:L54)</f>
        <v>0</v>
      </c>
      <c r="M55" s="168">
        <f t="shared" ref="M55:P55" si="8">SUM(M13:M54)</f>
        <v>0</v>
      </c>
      <c r="N55" s="168">
        <f t="shared" si="8"/>
        <v>0</v>
      </c>
      <c r="O55" s="168">
        <f t="shared" si="8"/>
        <v>0</v>
      </c>
      <c r="P55" s="168">
        <f t="shared" si="8"/>
        <v>0</v>
      </c>
    </row>
    <row r="56" spans="1:17" s="116" customFormat="1" ht="13.8">
      <c r="A56" s="87" t="s">
        <v>10</v>
      </c>
      <c r="B56" s="88"/>
      <c r="C56" s="88"/>
      <c r="D56" s="200"/>
      <c r="E56" s="88"/>
      <c r="F56" s="89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</row>
    <row r="57" spans="1:17" ht="12.75" customHeight="1">
      <c r="A57" s="90"/>
      <c r="B57" s="91" t="s">
        <v>13</v>
      </c>
      <c r="C57" s="27"/>
      <c r="D57" s="201"/>
      <c r="E57" s="92"/>
      <c r="F57" s="93"/>
      <c r="G57" s="27"/>
      <c r="H57" s="27"/>
      <c r="I57" s="27"/>
      <c r="J57" s="58"/>
      <c r="K57" s="59"/>
      <c r="L57" s="94"/>
      <c r="M57" s="58"/>
      <c r="N57" s="55"/>
      <c r="O57" s="95"/>
      <c r="P57" s="34"/>
      <c r="Q57" s="88"/>
    </row>
    <row r="58" spans="1:17" ht="15.75" customHeight="1">
      <c r="A58" s="87"/>
      <c r="B58" s="91"/>
      <c r="C58" s="29"/>
      <c r="D58" s="202"/>
      <c r="E58" s="96"/>
      <c r="F58" s="97" t="s">
        <v>14</v>
      </c>
      <c r="G58" s="29"/>
      <c r="H58" s="29"/>
      <c r="I58" s="29"/>
      <c r="J58" s="31"/>
      <c r="K58" s="31"/>
      <c r="L58" s="31"/>
      <c r="M58" s="31"/>
      <c r="N58" s="34"/>
      <c r="O58" s="88"/>
      <c r="P58" s="88"/>
      <c r="Q58" s="88"/>
    </row>
    <row r="59" spans="1:17" ht="12.75" customHeight="1">
      <c r="A59" s="87"/>
      <c r="B59" s="91" t="s">
        <v>15</v>
      </c>
      <c r="C59" s="27"/>
      <c r="D59" s="201"/>
      <c r="E59" s="92"/>
      <c r="F59" s="93"/>
      <c r="G59" s="27"/>
      <c r="H59" s="27"/>
      <c r="I59" s="27"/>
      <c r="J59" s="31"/>
      <c r="K59" s="31"/>
      <c r="L59" s="31"/>
      <c r="M59" s="31"/>
      <c r="N59" s="34"/>
      <c r="O59" s="88"/>
      <c r="P59" s="88"/>
      <c r="Q59" s="88"/>
    </row>
    <row r="60" spans="1:17" ht="12.75" customHeight="1">
      <c r="A60" s="87"/>
      <c r="B60" s="91"/>
      <c r="C60" s="29"/>
      <c r="D60" s="202"/>
      <c r="E60" s="96"/>
      <c r="F60" s="97" t="s">
        <v>14</v>
      </c>
      <c r="G60" s="29"/>
      <c r="H60" s="29"/>
      <c r="I60" s="29"/>
      <c r="J60" s="31"/>
      <c r="K60" s="31"/>
      <c r="L60" s="31"/>
      <c r="M60" s="31"/>
      <c r="N60" s="34"/>
      <c r="O60" s="88"/>
      <c r="P60" s="88"/>
      <c r="Q60" s="88"/>
    </row>
    <row r="61" spans="1:17" ht="12.75" customHeight="1">
      <c r="A61" s="87"/>
      <c r="B61" s="91" t="s">
        <v>16</v>
      </c>
      <c r="C61" s="27"/>
      <c r="D61" s="203"/>
      <c r="E61" s="91"/>
      <c r="F61" s="62"/>
      <c r="G61" s="31"/>
      <c r="H61" s="31"/>
      <c r="I61" s="31"/>
      <c r="J61" s="31"/>
      <c r="K61" s="31"/>
      <c r="L61" s="31"/>
      <c r="M61" s="31"/>
      <c r="N61" s="34"/>
      <c r="O61" s="88"/>
      <c r="P61" s="88"/>
      <c r="Q61" s="88"/>
    </row>
    <row r="62" spans="1:17" ht="12.75" customHeight="1">
      <c r="A62" s="87"/>
      <c r="B62" s="34"/>
      <c r="C62" s="34"/>
      <c r="D62" s="204"/>
      <c r="E62" s="34"/>
      <c r="F62" s="62"/>
      <c r="G62" s="34"/>
      <c r="H62" s="34"/>
      <c r="I62" s="34"/>
      <c r="J62" s="34"/>
      <c r="K62" s="34"/>
      <c r="L62" s="34"/>
      <c r="M62" s="34"/>
      <c r="N62" s="34"/>
      <c r="O62" s="88"/>
      <c r="P62" s="88"/>
      <c r="Q62" s="88"/>
    </row>
    <row r="63" spans="1:17" ht="12.75" customHeight="1">
      <c r="A63" s="87"/>
      <c r="B63" s="34"/>
      <c r="C63" s="34"/>
      <c r="D63" s="204"/>
      <c r="E63" s="34"/>
      <c r="F63" s="62"/>
      <c r="G63" s="34"/>
      <c r="H63" s="34"/>
      <c r="I63" s="34"/>
      <c r="J63" s="34"/>
      <c r="K63" s="34"/>
      <c r="L63" s="34"/>
      <c r="M63" s="34"/>
      <c r="N63" s="34"/>
      <c r="O63" s="88"/>
      <c r="P63" s="88"/>
      <c r="Q63" s="88"/>
    </row>
    <row r="64" spans="1:17" ht="12.75" customHeight="1">
      <c r="A64" s="87"/>
      <c r="B64" s="34"/>
      <c r="C64" s="34"/>
      <c r="D64" s="204"/>
      <c r="E64" s="34"/>
      <c r="F64" s="62"/>
      <c r="G64" s="34"/>
      <c r="H64" s="34"/>
      <c r="I64" s="34"/>
      <c r="J64" s="34"/>
      <c r="K64" s="34"/>
      <c r="L64" s="34"/>
      <c r="M64" s="34"/>
      <c r="N64" s="34"/>
      <c r="O64" s="88"/>
      <c r="P64" s="88"/>
      <c r="Q64" s="88"/>
    </row>
  </sheetData>
  <sheetProtection selectLockedCells="1" selectUnlockedCells="1"/>
  <autoFilter ref="A12:Q58"/>
  <mergeCells count="6">
    <mergeCell ref="A1:Q1"/>
    <mergeCell ref="O8:P8"/>
    <mergeCell ref="D10:D11"/>
    <mergeCell ref="E10:E11"/>
    <mergeCell ref="F10:K10"/>
    <mergeCell ref="L10:P10"/>
  </mergeCells>
  <pageMargins left="0.31527777777777777" right="0.31527777777777777" top="0.55138888888888893" bottom="0.35416666666666669" header="0.51180555555555551" footer="0.51180555555555551"/>
  <pageSetup paperSize="9" scale="72" firstPageNumber="0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P120"/>
  <sheetViews>
    <sheetView showZeros="0" topLeftCell="A82" workbookViewId="0">
      <selection activeCell="I97" sqref="I97"/>
    </sheetView>
  </sheetViews>
  <sheetFormatPr defaultRowHeight="13.2"/>
  <cols>
    <col min="1" max="1" width="6.33203125" customWidth="1"/>
    <col min="2" max="2" width="6.109375" customWidth="1"/>
    <col min="3" max="3" width="49.88671875" customWidth="1"/>
  </cols>
  <sheetData>
    <row r="1" spans="1:16" ht="15.6">
      <c r="A1" s="435" t="s">
        <v>368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15.6">
      <c r="A2" s="67"/>
      <c r="B2" s="67"/>
      <c r="C2" s="67"/>
      <c r="D2" s="67"/>
      <c r="E2" s="68"/>
      <c r="F2" s="67" t="s">
        <v>369</v>
      </c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5.6">
      <c r="A3" s="331"/>
      <c r="B3" s="331"/>
      <c r="C3" s="331"/>
      <c r="D3" s="331"/>
      <c r="E3" s="69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5.6">
      <c r="A4" s="120" t="s">
        <v>55</v>
      </c>
      <c r="B4" s="117"/>
      <c r="C4" s="117"/>
      <c r="D4" s="63"/>
      <c r="E4" s="98"/>
      <c r="F4" s="66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6">
      <c r="A5" s="3" t="s">
        <v>2</v>
      </c>
      <c r="B5" s="123"/>
      <c r="C5" s="123"/>
      <c r="D5" s="63"/>
      <c r="E5" s="98"/>
      <c r="F5" s="66"/>
      <c r="G5" s="63"/>
      <c r="H5" s="63"/>
      <c r="I5" s="63"/>
      <c r="J5" s="63"/>
      <c r="K5" s="64"/>
      <c r="L5" s="64"/>
      <c r="M5" s="64"/>
      <c r="N5" s="64"/>
      <c r="O5" s="64"/>
      <c r="P5" s="64"/>
    </row>
    <row r="6" spans="1:16" ht="15.6">
      <c r="A6" s="4" t="s">
        <v>20</v>
      </c>
      <c r="B6" s="70"/>
      <c r="C6" s="64"/>
      <c r="D6" s="64"/>
      <c r="E6" s="65"/>
      <c r="F6" s="66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5.6">
      <c r="A7" s="71"/>
      <c r="B7" s="70"/>
      <c r="C7" s="64"/>
      <c r="D7" s="64"/>
      <c r="E7" s="65"/>
      <c r="F7" s="66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>
      <c r="A8" s="72" t="s">
        <v>370</v>
      </c>
      <c r="B8" s="64"/>
      <c r="C8" s="64"/>
      <c r="D8" s="64"/>
      <c r="E8" s="65"/>
      <c r="F8" s="66"/>
      <c r="G8" s="64"/>
      <c r="H8" s="64"/>
      <c r="I8" s="64"/>
      <c r="J8" s="64"/>
      <c r="K8" s="64"/>
      <c r="L8" s="64" t="s">
        <v>26</v>
      </c>
      <c r="M8" s="64"/>
      <c r="N8" s="436">
        <f>P112</f>
        <v>0</v>
      </c>
      <c r="O8" s="436"/>
      <c r="P8" s="64"/>
    </row>
    <row r="9" spans="1:16" ht="15.6">
      <c r="A9" s="26" t="s">
        <v>646</v>
      </c>
      <c r="B9" s="70"/>
      <c r="C9" s="70"/>
      <c r="D9" s="70"/>
      <c r="E9" s="73"/>
      <c r="F9" s="74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6" ht="46.2">
      <c r="A11" s="79" t="s">
        <v>6</v>
      </c>
      <c r="B11" s="80"/>
      <c r="C11" s="81" t="s">
        <v>62</v>
      </c>
      <c r="D11" s="437"/>
      <c r="E11" s="439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6">
      <c r="A12" s="144">
        <v>1</v>
      </c>
      <c r="B12" s="144">
        <v>2</v>
      </c>
      <c r="C12" s="144">
        <v>3</v>
      </c>
      <c r="D12" s="144">
        <v>4</v>
      </c>
      <c r="E12" s="144">
        <v>5</v>
      </c>
      <c r="F12" s="144">
        <v>6</v>
      </c>
      <c r="G12" s="145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  <c r="O12" s="82">
        <v>15</v>
      </c>
      <c r="P12" s="82">
        <v>16</v>
      </c>
    </row>
    <row r="13" spans="1:16" s="118" customFormat="1">
      <c r="A13" s="134">
        <v>1</v>
      </c>
      <c r="B13" s="132"/>
      <c r="C13" s="232" t="s">
        <v>371</v>
      </c>
      <c r="D13" s="233" t="s">
        <v>101</v>
      </c>
      <c r="E13" s="233">
        <v>1</v>
      </c>
      <c r="F13" s="298"/>
      <c r="G13" s="188"/>
      <c r="H13" s="189"/>
      <c r="I13" s="190"/>
      <c r="J13" s="191"/>
      <c r="K13" s="191"/>
      <c r="L13" s="191"/>
      <c r="M13" s="191"/>
      <c r="N13" s="230"/>
      <c r="O13" s="231"/>
      <c r="P13" s="191"/>
    </row>
    <row r="14" spans="1:16" s="118" customFormat="1">
      <c r="A14" s="134">
        <v>2</v>
      </c>
      <c r="B14" s="132"/>
      <c r="C14" s="232" t="s">
        <v>372</v>
      </c>
      <c r="D14" s="233" t="s">
        <v>101</v>
      </c>
      <c r="E14" s="233">
        <v>1</v>
      </c>
      <c r="F14" s="298"/>
      <c r="G14" s="188"/>
      <c r="H14" s="189"/>
      <c r="I14" s="190"/>
      <c r="J14" s="191"/>
      <c r="K14" s="191"/>
      <c r="L14" s="191"/>
      <c r="M14" s="191"/>
      <c r="N14" s="230"/>
      <c r="O14" s="231"/>
      <c r="P14" s="191"/>
    </row>
    <row r="15" spans="1:16" s="118" customFormat="1">
      <c r="A15" s="134">
        <v>3</v>
      </c>
      <c r="B15" s="132"/>
      <c r="C15" s="232" t="s">
        <v>373</v>
      </c>
      <c r="D15" s="233" t="s">
        <v>101</v>
      </c>
      <c r="E15" s="233">
        <v>1</v>
      </c>
      <c r="F15" s="298"/>
      <c r="G15" s="188"/>
      <c r="H15" s="189"/>
      <c r="I15" s="190"/>
      <c r="J15" s="191"/>
      <c r="K15" s="191"/>
      <c r="L15" s="191"/>
      <c r="M15" s="191"/>
      <c r="N15" s="230"/>
      <c r="O15" s="231"/>
      <c r="P15" s="191"/>
    </row>
    <row r="16" spans="1:16" s="118" customFormat="1">
      <c r="A16" s="134">
        <v>4</v>
      </c>
      <c r="B16" s="132"/>
      <c r="C16" s="232" t="s">
        <v>374</v>
      </c>
      <c r="D16" s="233" t="s">
        <v>101</v>
      </c>
      <c r="E16" s="233">
        <v>1</v>
      </c>
      <c r="F16" s="298"/>
      <c r="G16" s="188"/>
      <c r="H16" s="189"/>
      <c r="I16" s="190"/>
      <c r="J16" s="191"/>
      <c r="K16" s="191"/>
      <c r="L16" s="191"/>
      <c r="M16" s="191"/>
      <c r="N16" s="230"/>
      <c r="O16" s="231"/>
      <c r="P16" s="191"/>
    </row>
    <row r="17" spans="1:16" s="118" customFormat="1">
      <c r="A17" s="134">
        <v>5</v>
      </c>
      <c r="B17" s="132"/>
      <c r="C17" s="232" t="s">
        <v>375</v>
      </c>
      <c r="D17" s="233" t="s">
        <v>101</v>
      </c>
      <c r="E17" s="233">
        <v>1</v>
      </c>
      <c r="F17" s="298"/>
      <c r="G17" s="188"/>
      <c r="H17" s="189"/>
      <c r="I17" s="190"/>
      <c r="J17" s="191"/>
      <c r="K17" s="191"/>
      <c r="L17" s="191"/>
      <c r="M17" s="191"/>
      <c r="N17" s="230"/>
      <c r="O17" s="231"/>
      <c r="P17" s="191"/>
    </row>
    <row r="18" spans="1:16" s="118" customFormat="1">
      <c r="A18" s="134">
        <v>6</v>
      </c>
      <c r="B18" s="132"/>
      <c r="C18" s="232" t="s">
        <v>376</v>
      </c>
      <c r="D18" s="233" t="s">
        <v>101</v>
      </c>
      <c r="E18" s="233">
        <v>1</v>
      </c>
      <c r="F18" s="298"/>
      <c r="G18" s="188"/>
      <c r="H18" s="189"/>
      <c r="I18" s="190"/>
      <c r="J18" s="191"/>
      <c r="K18" s="191"/>
      <c r="L18" s="191"/>
      <c r="M18" s="191"/>
      <c r="N18" s="230"/>
      <c r="O18" s="231"/>
      <c r="P18" s="191"/>
    </row>
    <row r="19" spans="1:16" s="118" customFormat="1">
      <c r="A19" s="134">
        <v>7</v>
      </c>
      <c r="B19" s="132"/>
      <c r="C19" s="232" t="s">
        <v>377</v>
      </c>
      <c r="D19" s="233" t="s">
        <v>101</v>
      </c>
      <c r="E19" s="233">
        <v>1</v>
      </c>
      <c r="F19" s="298"/>
      <c r="G19" s="188"/>
      <c r="H19" s="189"/>
      <c r="I19" s="190"/>
      <c r="J19" s="191"/>
      <c r="K19" s="191"/>
      <c r="L19" s="191"/>
      <c r="M19" s="191"/>
      <c r="N19" s="230"/>
      <c r="O19" s="231"/>
      <c r="P19" s="191"/>
    </row>
    <row r="20" spans="1:16" s="118" customFormat="1">
      <c r="A20" s="134">
        <v>8</v>
      </c>
      <c r="B20" s="132"/>
      <c r="C20" s="232" t="s">
        <v>378</v>
      </c>
      <c r="D20" s="233" t="s">
        <v>101</v>
      </c>
      <c r="E20" s="233">
        <v>3</v>
      </c>
      <c r="F20" s="298"/>
      <c r="G20" s="188"/>
      <c r="H20" s="189"/>
      <c r="I20" s="190"/>
      <c r="J20" s="191"/>
      <c r="K20" s="191"/>
      <c r="L20" s="191"/>
      <c r="M20" s="191"/>
      <c r="N20" s="230"/>
      <c r="O20" s="231"/>
      <c r="P20" s="191"/>
    </row>
    <row r="21" spans="1:16" s="118" customFormat="1">
      <c r="A21" s="134">
        <v>9</v>
      </c>
      <c r="B21" s="132"/>
      <c r="C21" s="232" t="s">
        <v>379</v>
      </c>
      <c r="D21" s="134" t="s">
        <v>90</v>
      </c>
      <c r="E21" s="233">
        <v>7</v>
      </c>
      <c r="F21" s="298"/>
      <c r="G21" s="188"/>
      <c r="H21" s="189"/>
      <c r="I21" s="190"/>
      <c r="J21" s="191"/>
      <c r="K21" s="191"/>
      <c r="L21" s="191"/>
      <c r="M21" s="191"/>
      <c r="N21" s="230"/>
      <c r="O21" s="231"/>
      <c r="P21" s="191"/>
    </row>
    <row r="22" spans="1:16" s="118" customFormat="1">
      <c r="A22" s="134">
        <v>10</v>
      </c>
      <c r="B22" s="132"/>
      <c r="C22" s="232" t="s">
        <v>380</v>
      </c>
      <c r="D22" s="134" t="s">
        <v>81</v>
      </c>
      <c r="E22" s="233">
        <v>15</v>
      </c>
      <c r="F22" s="298"/>
      <c r="G22" s="188"/>
      <c r="H22" s="189"/>
      <c r="I22" s="190"/>
      <c r="J22" s="191"/>
      <c r="K22" s="191"/>
      <c r="L22" s="191"/>
      <c r="M22" s="191"/>
      <c r="N22" s="230"/>
      <c r="O22" s="231"/>
      <c r="P22" s="191"/>
    </row>
    <row r="23" spans="1:16" s="118" customFormat="1">
      <c r="A23" s="134">
        <v>11</v>
      </c>
      <c r="B23" s="132"/>
      <c r="C23" s="232" t="s">
        <v>381</v>
      </c>
      <c r="D23" s="134" t="s">
        <v>81</v>
      </c>
      <c r="E23" s="233">
        <v>22</v>
      </c>
      <c r="F23" s="298"/>
      <c r="G23" s="188"/>
      <c r="H23" s="189"/>
      <c r="I23" s="190"/>
      <c r="J23" s="191"/>
      <c r="K23" s="191"/>
      <c r="L23" s="191"/>
      <c r="M23" s="191"/>
      <c r="N23" s="230"/>
      <c r="O23" s="231"/>
      <c r="P23" s="191"/>
    </row>
    <row r="24" spans="1:16" s="118" customFormat="1">
      <c r="A24" s="134">
        <v>12</v>
      </c>
      <c r="B24" s="132"/>
      <c r="C24" s="232" t="s">
        <v>382</v>
      </c>
      <c r="D24" s="134" t="s">
        <v>81</v>
      </c>
      <c r="E24" s="233">
        <v>41</v>
      </c>
      <c r="F24" s="298"/>
      <c r="G24" s="188"/>
      <c r="H24" s="189"/>
      <c r="I24" s="190"/>
      <c r="J24" s="191"/>
      <c r="K24" s="191"/>
      <c r="L24" s="191"/>
      <c r="M24" s="191"/>
      <c r="N24" s="230"/>
      <c r="O24" s="231"/>
      <c r="P24" s="191"/>
    </row>
    <row r="25" spans="1:16" s="118" customFormat="1">
      <c r="A25" s="134">
        <v>13</v>
      </c>
      <c r="B25" s="132"/>
      <c r="C25" s="232" t="s">
        <v>383</v>
      </c>
      <c r="D25" s="134" t="s">
        <v>81</v>
      </c>
      <c r="E25" s="233">
        <v>15</v>
      </c>
      <c r="F25" s="298"/>
      <c r="G25" s="188"/>
      <c r="H25" s="189"/>
      <c r="I25" s="190"/>
      <c r="J25" s="191"/>
      <c r="K25" s="191"/>
      <c r="L25" s="191"/>
      <c r="M25" s="191"/>
      <c r="N25" s="230"/>
      <c r="O25" s="231"/>
      <c r="P25" s="191"/>
    </row>
    <row r="26" spans="1:16" s="118" customFormat="1">
      <c r="A26" s="134">
        <v>14</v>
      </c>
      <c r="B26" s="132"/>
      <c r="C26" s="232" t="s">
        <v>384</v>
      </c>
      <c r="D26" s="134" t="s">
        <v>81</v>
      </c>
      <c r="E26" s="233">
        <v>100</v>
      </c>
      <c r="F26" s="298"/>
      <c r="G26" s="188"/>
      <c r="H26" s="189"/>
      <c r="I26" s="190"/>
      <c r="J26" s="191"/>
      <c r="K26" s="191"/>
      <c r="L26" s="191"/>
      <c r="M26" s="191"/>
      <c r="N26" s="230"/>
      <c r="O26" s="231"/>
      <c r="P26" s="191"/>
    </row>
    <row r="27" spans="1:16" s="118" customFormat="1">
      <c r="A27" s="134">
        <v>15</v>
      </c>
      <c r="B27" s="132"/>
      <c r="C27" s="232" t="s">
        <v>385</v>
      </c>
      <c r="D27" s="134" t="s">
        <v>90</v>
      </c>
      <c r="E27" s="233">
        <v>1</v>
      </c>
      <c r="F27" s="298"/>
      <c r="G27" s="188"/>
      <c r="H27" s="189"/>
      <c r="I27" s="190"/>
      <c r="J27" s="191"/>
      <c r="K27" s="191"/>
      <c r="L27" s="191"/>
      <c r="M27" s="191"/>
      <c r="N27" s="230"/>
      <c r="O27" s="231"/>
      <c r="P27" s="191"/>
    </row>
    <row r="28" spans="1:16" s="118" customFormat="1">
      <c r="A28" s="134">
        <v>16</v>
      </c>
      <c r="B28" s="132"/>
      <c r="C28" s="232" t="s">
        <v>386</v>
      </c>
      <c r="D28" s="134" t="s">
        <v>81</v>
      </c>
      <c r="E28" s="233">
        <v>141</v>
      </c>
      <c r="F28" s="298"/>
      <c r="G28" s="188"/>
      <c r="H28" s="189"/>
      <c r="I28" s="190"/>
      <c r="J28" s="191"/>
      <c r="K28" s="191"/>
      <c r="L28" s="191"/>
      <c r="M28" s="191"/>
      <c r="N28" s="230"/>
      <c r="O28" s="231"/>
      <c r="P28" s="191"/>
    </row>
    <row r="29" spans="1:16" s="118" customFormat="1">
      <c r="A29" s="134">
        <v>17</v>
      </c>
      <c r="B29" s="132"/>
      <c r="C29" s="232" t="s">
        <v>387</v>
      </c>
      <c r="D29" s="134" t="s">
        <v>81</v>
      </c>
      <c r="E29" s="233">
        <v>154</v>
      </c>
      <c r="F29" s="298"/>
      <c r="G29" s="188"/>
      <c r="H29" s="189"/>
      <c r="I29" s="190"/>
      <c r="J29" s="191"/>
      <c r="K29" s="191"/>
      <c r="L29" s="191"/>
      <c r="M29" s="191"/>
      <c r="N29" s="230"/>
      <c r="O29" s="231"/>
      <c r="P29" s="191"/>
    </row>
    <row r="30" spans="1:16" s="118" customFormat="1">
      <c r="A30" s="134">
        <v>18</v>
      </c>
      <c r="B30" s="132"/>
      <c r="C30" s="232" t="s">
        <v>388</v>
      </c>
      <c r="D30" s="134" t="s">
        <v>81</v>
      </c>
      <c r="E30" s="233">
        <v>2632</v>
      </c>
      <c r="F30" s="298"/>
      <c r="G30" s="188"/>
      <c r="H30" s="189"/>
      <c r="I30" s="190"/>
      <c r="J30" s="191"/>
      <c r="K30" s="191"/>
      <c r="L30" s="191"/>
      <c r="M30" s="191"/>
      <c r="N30" s="230"/>
      <c r="O30" s="231"/>
      <c r="P30" s="191"/>
    </row>
    <row r="31" spans="1:16" s="118" customFormat="1">
      <c r="A31" s="134">
        <v>19</v>
      </c>
      <c r="B31" s="132"/>
      <c r="C31" s="232" t="s">
        <v>389</v>
      </c>
      <c r="D31" s="134" t="s">
        <v>81</v>
      </c>
      <c r="E31" s="233">
        <v>2190</v>
      </c>
      <c r="F31" s="298"/>
      <c r="G31" s="188"/>
      <c r="H31" s="189"/>
      <c r="I31" s="190"/>
      <c r="J31" s="191"/>
      <c r="K31" s="191"/>
      <c r="L31" s="191"/>
      <c r="M31" s="191"/>
      <c r="N31" s="230"/>
      <c r="O31" s="231"/>
      <c r="P31" s="191"/>
    </row>
    <row r="32" spans="1:16" s="118" customFormat="1">
      <c r="A32" s="134">
        <v>20</v>
      </c>
      <c r="B32" s="132"/>
      <c r="C32" s="232" t="s">
        <v>390</v>
      </c>
      <c r="D32" s="134" t="s">
        <v>81</v>
      </c>
      <c r="E32" s="233">
        <v>50</v>
      </c>
      <c r="F32" s="298"/>
      <c r="G32" s="188"/>
      <c r="H32" s="189"/>
      <c r="I32" s="190"/>
      <c r="J32" s="191"/>
      <c r="K32" s="191"/>
      <c r="L32" s="191"/>
      <c r="M32" s="191"/>
      <c r="N32" s="230"/>
      <c r="O32" s="231"/>
      <c r="P32" s="191"/>
    </row>
    <row r="33" spans="1:16" s="118" customFormat="1">
      <c r="A33" s="134">
        <v>21</v>
      </c>
      <c r="B33" s="132"/>
      <c r="C33" s="232" t="s">
        <v>391</v>
      </c>
      <c r="D33" s="134" t="s">
        <v>81</v>
      </c>
      <c r="E33" s="233">
        <v>27</v>
      </c>
      <c r="F33" s="298"/>
      <c r="G33" s="188"/>
      <c r="H33" s="189"/>
      <c r="I33" s="190"/>
      <c r="J33" s="191"/>
      <c r="K33" s="191"/>
      <c r="L33" s="191"/>
      <c r="M33" s="191"/>
      <c r="N33" s="230"/>
      <c r="O33" s="231"/>
      <c r="P33" s="191"/>
    </row>
    <row r="34" spans="1:16" s="118" customFormat="1">
      <c r="A34" s="134">
        <v>22</v>
      </c>
      <c r="B34" s="132"/>
      <c r="C34" s="232" t="s">
        <v>660</v>
      </c>
      <c r="D34" s="134" t="s">
        <v>90</v>
      </c>
      <c r="E34" s="233">
        <v>1</v>
      </c>
      <c r="F34" s="298"/>
      <c r="G34" s="188"/>
      <c r="H34" s="189"/>
      <c r="I34" s="190"/>
      <c r="J34" s="191"/>
      <c r="K34" s="191"/>
      <c r="L34" s="191"/>
      <c r="M34" s="191"/>
      <c r="N34" s="230"/>
      <c r="O34" s="231"/>
      <c r="P34" s="191"/>
    </row>
    <row r="35" spans="1:16" s="118" customFormat="1">
      <c r="A35" s="134">
        <v>23</v>
      </c>
      <c r="B35" s="132"/>
      <c r="C35" s="232" t="s">
        <v>392</v>
      </c>
      <c r="D35" s="134" t="s">
        <v>90</v>
      </c>
      <c r="E35" s="233">
        <v>1</v>
      </c>
      <c r="F35" s="298"/>
      <c r="G35" s="188"/>
      <c r="H35" s="189"/>
      <c r="I35" s="190"/>
      <c r="J35" s="191"/>
      <c r="K35" s="191"/>
      <c r="L35" s="191"/>
      <c r="M35" s="191"/>
      <c r="N35" s="230"/>
      <c r="O35" s="231"/>
      <c r="P35" s="191"/>
    </row>
    <row r="36" spans="1:16" s="118" customFormat="1" ht="26.4">
      <c r="A36" s="134">
        <v>24</v>
      </c>
      <c r="B36" s="132"/>
      <c r="C36" s="232" t="s">
        <v>393</v>
      </c>
      <c r="D36" s="134" t="s">
        <v>81</v>
      </c>
      <c r="E36" s="233">
        <v>46</v>
      </c>
      <c r="F36" s="298"/>
      <c r="G36" s="188"/>
      <c r="H36" s="189"/>
      <c r="I36" s="190"/>
      <c r="J36" s="191"/>
      <c r="K36" s="191"/>
      <c r="L36" s="191"/>
      <c r="M36" s="191"/>
      <c r="N36" s="230"/>
      <c r="O36" s="231"/>
      <c r="P36" s="191"/>
    </row>
    <row r="37" spans="1:16" s="118" customFormat="1">
      <c r="A37" s="134">
        <v>25</v>
      </c>
      <c r="B37" s="132"/>
      <c r="C37" s="232" t="s">
        <v>394</v>
      </c>
      <c r="D37" s="134" t="s">
        <v>90</v>
      </c>
      <c r="E37" s="233">
        <v>1</v>
      </c>
      <c r="F37" s="298"/>
      <c r="G37" s="188"/>
      <c r="H37" s="189"/>
      <c r="I37" s="190"/>
      <c r="J37" s="191"/>
      <c r="K37" s="191"/>
      <c r="L37" s="191"/>
      <c r="M37" s="191"/>
      <c r="N37" s="230"/>
      <c r="O37" s="231"/>
      <c r="P37" s="191"/>
    </row>
    <row r="38" spans="1:16" s="118" customFormat="1">
      <c r="A38" s="134">
        <v>26</v>
      </c>
      <c r="B38" s="132"/>
      <c r="C38" s="232" t="s">
        <v>395</v>
      </c>
      <c r="D38" s="134" t="s">
        <v>396</v>
      </c>
      <c r="E38" s="233">
        <v>5</v>
      </c>
      <c r="F38" s="298"/>
      <c r="G38" s="188"/>
      <c r="H38" s="189"/>
      <c r="I38" s="190"/>
      <c r="J38" s="191"/>
      <c r="K38" s="191"/>
      <c r="L38" s="191"/>
      <c r="M38" s="191"/>
      <c r="N38" s="230"/>
      <c r="O38" s="231"/>
      <c r="P38" s="191"/>
    </row>
    <row r="39" spans="1:16" s="118" customFormat="1">
      <c r="A39" s="134">
        <v>27</v>
      </c>
      <c r="B39" s="132"/>
      <c r="C39" s="232" t="s">
        <v>397</v>
      </c>
      <c r="D39" s="134" t="s">
        <v>81</v>
      </c>
      <c r="E39" s="233">
        <v>40</v>
      </c>
      <c r="F39" s="298"/>
      <c r="G39" s="188"/>
      <c r="H39" s="189"/>
      <c r="I39" s="190"/>
      <c r="J39" s="191"/>
      <c r="K39" s="191"/>
      <c r="L39" s="191"/>
      <c r="M39" s="191"/>
      <c r="N39" s="230"/>
      <c r="O39" s="231"/>
      <c r="P39" s="191"/>
    </row>
    <row r="40" spans="1:16" s="118" customFormat="1">
      <c r="A40" s="134">
        <v>28</v>
      </c>
      <c r="B40" s="132"/>
      <c r="C40" s="232" t="s">
        <v>398</v>
      </c>
      <c r="D40" s="134" t="s">
        <v>90</v>
      </c>
      <c r="E40" s="233">
        <v>1</v>
      </c>
      <c r="F40" s="298"/>
      <c r="G40" s="188"/>
      <c r="H40" s="189"/>
      <c r="I40" s="190"/>
      <c r="J40" s="191"/>
      <c r="K40" s="191"/>
      <c r="L40" s="191"/>
      <c r="M40" s="191"/>
      <c r="N40" s="230"/>
      <c r="O40" s="231"/>
      <c r="P40" s="191"/>
    </row>
    <row r="41" spans="1:16" s="118" customFormat="1">
      <c r="A41" s="134">
        <v>29</v>
      </c>
      <c r="B41" s="132"/>
      <c r="C41" s="232" t="s">
        <v>399</v>
      </c>
      <c r="D41" s="134" t="s">
        <v>81</v>
      </c>
      <c r="E41" s="233">
        <v>200</v>
      </c>
      <c r="F41" s="298"/>
      <c r="G41" s="188"/>
      <c r="H41" s="189"/>
      <c r="I41" s="190"/>
      <c r="J41" s="191"/>
      <c r="K41" s="191"/>
      <c r="L41" s="191"/>
      <c r="M41" s="191"/>
      <c r="N41" s="230"/>
      <c r="O41" s="231"/>
      <c r="P41" s="191"/>
    </row>
    <row r="42" spans="1:16" s="118" customFormat="1">
      <c r="A42" s="134">
        <v>30</v>
      </c>
      <c r="B42" s="132"/>
      <c r="C42" s="232" t="s">
        <v>400</v>
      </c>
      <c r="D42" s="134" t="s">
        <v>90</v>
      </c>
      <c r="E42" s="233">
        <v>1</v>
      </c>
      <c r="F42" s="298"/>
      <c r="G42" s="188"/>
      <c r="H42" s="189"/>
      <c r="I42" s="190"/>
      <c r="J42" s="191"/>
      <c r="K42" s="191"/>
      <c r="L42" s="191"/>
      <c r="M42" s="191"/>
      <c r="N42" s="230"/>
      <c r="O42" s="231"/>
      <c r="P42" s="191"/>
    </row>
    <row r="43" spans="1:16" s="118" customFormat="1">
      <c r="A43" s="134">
        <v>31</v>
      </c>
      <c r="B43" s="132"/>
      <c r="C43" s="232" t="s">
        <v>401</v>
      </c>
      <c r="D43" s="134" t="s">
        <v>81</v>
      </c>
      <c r="E43" s="233">
        <v>200</v>
      </c>
      <c r="F43" s="298"/>
      <c r="G43" s="188"/>
      <c r="H43" s="189"/>
      <c r="I43" s="190"/>
      <c r="J43" s="191"/>
      <c r="K43" s="191"/>
      <c r="L43" s="191"/>
      <c r="M43" s="191"/>
      <c r="N43" s="230"/>
      <c r="O43" s="231"/>
      <c r="P43" s="191"/>
    </row>
    <row r="44" spans="1:16" s="118" customFormat="1">
      <c r="A44" s="134">
        <v>32</v>
      </c>
      <c r="B44" s="132"/>
      <c r="C44" s="232" t="s">
        <v>398</v>
      </c>
      <c r="D44" s="134" t="s">
        <v>90</v>
      </c>
      <c r="E44" s="233">
        <v>1</v>
      </c>
      <c r="F44" s="298"/>
      <c r="G44" s="188"/>
      <c r="H44" s="189"/>
      <c r="I44" s="190"/>
      <c r="J44" s="191"/>
      <c r="K44" s="191"/>
      <c r="L44" s="191"/>
      <c r="M44" s="191"/>
      <c r="N44" s="230"/>
      <c r="O44" s="231"/>
      <c r="P44" s="191"/>
    </row>
    <row r="45" spans="1:16" s="118" customFormat="1">
      <c r="A45" s="134">
        <v>33</v>
      </c>
      <c r="B45" s="132"/>
      <c r="C45" s="232" t="s">
        <v>402</v>
      </c>
      <c r="D45" s="134" t="s">
        <v>81</v>
      </c>
      <c r="E45" s="233">
        <v>200</v>
      </c>
      <c r="F45" s="298"/>
      <c r="G45" s="188"/>
      <c r="H45" s="189"/>
      <c r="I45" s="190"/>
      <c r="J45" s="191"/>
      <c r="K45" s="191"/>
      <c r="L45" s="191"/>
      <c r="M45" s="191"/>
      <c r="N45" s="230"/>
      <c r="O45" s="231"/>
      <c r="P45" s="191"/>
    </row>
    <row r="46" spans="1:16" s="118" customFormat="1">
      <c r="A46" s="134">
        <v>34</v>
      </c>
      <c r="B46" s="132"/>
      <c r="C46" s="232" t="s">
        <v>400</v>
      </c>
      <c r="D46" s="134" t="s">
        <v>90</v>
      </c>
      <c r="E46" s="233">
        <v>1</v>
      </c>
      <c r="F46" s="298"/>
      <c r="G46" s="188"/>
      <c r="H46" s="189"/>
      <c r="I46" s="190"/>
      <c r="J46" s="191"/>
      <c r="K46" s="191"/>
      <c r="L46" s="191"/>
      <c r="M46" s="191"/>
      <c r="N46" s="230"/>
      <c r="O46" s="231"/>
      <c r="P46" s="191"/>
    </row>
    <row r="47" spans="1:16" s="118" customFormat="1">
      <c r="A47" s="134">
        <v>35</v>
      </c>
      <c r="B47" s="132"/>
      <c r="C47" s="224" t="s">
        <v>403</v>
      </c>
      <c r="D47" s="134" t="s">
        <v>81</v>
      </c>
      <c r="E47" s="233">
        <v>800</v>
      </c>
      <c r="F47" s="298"/>
      <c r="G47" s="188"/>
      <c r="H47" s="189"/>
      <c r="I47" s="190"/>
      <c r="J47" s="191"/>
      <c r="K47" s="191"/>
      <c r="L47" s="191"/>
      <c r="M47" s="191"/>
      <c r="N47" s="230"/>
      <c r="O47" s="231"/>
      <c r="P47" s="191"/>
    </row>
    <row r="48" spans="1:16" s="118" customFormat="1" ht="26.4">
      <c r="A48" s="134">
        <v>36</v>
      </c>
      <c r="B48" s="132"/>
      <c r="C48" s="224" t="s">
        <v>404</v>
      </c>
      <c r="D48" s="233" t="s">
        <v>101</v>
      </c>
      <c r="E48" s="233">
        <v>29</v>
      </c>
      <c r="F48" s="298"/>
      <c r="G48" s="188"/>
      <c r="H48" s="189"/>
      <c r="I48" s="190"/>
      <c r="J48" s="191"/>
      <c r="K48" s="191"/>
      <c r="L48" s="191"/>
      <c r="M48" s="191"/>
      <c r="N48" s="230"/>
      <c r="O48" s="231"/>
      <c r="P48" s="191"/>
    </row>
    <row r="49" spans="1:16" s="118" customFormat="1" ht="26.4">
      <c r="A49" s="134">
        <v>37</v>
      </c>
      <c r="B49" s="132"/>
      <c r="C49" s="224" t="s">
        <v>405</v>
      </c>
      <c r="D49" s="233" t="s">
        <v>101</v>
      </c>
      <c r="E49" s="233">
        <v>32</v>
      </c>
      <c r="F49" s="298"/>
      <c r="G49" s="188"/>
      <c r="H49" s="189"/>
      <c r="I49" s="190"/>
      <c r="J49" s="191"/>
      <c r="K49" s="191"/>
      <c r="L49" s="191"/>
      <c r="M49" s="191"/>
      <c r="N49" s="230"/>
      <c r="O49" s="231"/>
      <c r="P49" s="191"/>
    </row>
    <row r="50" spans="1:16" s="118" customFormat="1" ht="26.4">
      <c r="A50" s="134">
        <v>38</v>
      </c>
      <c r="B50" s="132"/>
      <c r="C50" s="224" t="s">
        <v>406</v>
      </c>
      <c r="D50" s="233" t="s">
        <v>101</v>
      </c>
      <c r="E50" s="233">
        <v>5</v>
      </c>
      <c r="F50" s="298"/>
      <c r="G50" s="188"/>
      <c r="H50" s="189"/>
      <c r="I50" s="190"/>
      <c r="J50" s="191"/>
      <c r="K50" s="191"/>
      <c r="L50" s="191"/>
      <c r="M50" s="191"/>
      <c r="N50" s="230"/>
      <c r="O50" s="231"/>
      <c r="P50" s="191"/>
    </row>
    <row r="51" spans="1:16" s="118" customFormat="1" ht="26.4">
      <c r="A51" s="134">
        <v>39</v>
      </c>
      <c r="B51" s="132"/>
      <c r="C51" s="224" t="s">
        <v>407</v>
      </c>
      <c r="D51" s="233" t="s">
        <v>101</v>
      </c>
      <c r="E51" s="233">
        <v>5</v>
      </c>
      <c r="F51" s="298"/>
      <c r="G51" s="188"/>
      <c r="H51" s="189"/>
      <c r="I51" s="190"/>
      <c r="J51" s="191"/>
      <c r="K51" s="191"/>
      <c r="L51" s="191"/>
      <c r="M51" s="191"/>
      <c r="N51" s="230"/>
      <c r="O51" s="231"/>
      <c r="P51" s="191"/>
    </row>
    <row r="52" spans="1:16" s="118" customFormat="1" ht="26.4">
      <c r="A52" s="134">
        <v>40</v>
      </c>
      <c r="B52" s="132"/>
      <c r="C52" s="224" t="s">
        <v>408</v>
      </c>
      <c r="D52" s="233" t="s">
        <v>101</v>
      </c>
      <c r="E52" s="233">
        <v>4</v>
      </c>
      <c r="F52" s="298"/>
      <c r="G52" s="188"/>
      <c r="H52" s="189"/>
      <c r="I52" s="190"/>
      <c r="J52" s="191"/>
      <c r="K52" s="191"/>
      <c r="L52" s="191"/>
      <c r="M52" s="191"/>
      <c r="N52" s="230"/>
      <c r="O52" s="231"/>
      <c r="P52" s="191"/>
    </row>
    <row r="53" spans="1:16" s="118" customFormat="1" ht="26.4">
      <c r="A53" s="134">
        <v>41</v>
      </c>
      <c r="B53" s="132"/>
      <c r="C53" s="224" t="s">
        <v>409</v>
      </c>
      <c r="D53" s="233" t="s">
        <v>101</v>
      </c>
      <c r="E53" s="233">
        <v>18</v>
      </c>
      <c r="F53" s="298"/>
      <c r="G53" s="188"/>
      <c r="H53" s="189"/>
      <c r="I53" s="190"/>
      <c r="J53" s="191"/>
      <c r="K53" s="191"/>
      <c r="L53" s="191"/>
      <c r="M53" s="191"/>
      <c r="N53" s="230"/>
      <c r="O53" s="231"/>
      <c r="P53" s="191"/>
    </row>
    <row r="54" spans="1:16" s="118" customFormat="1" ht="26.4">
      <c r="A54" s="134">
        <v>42</v>
      </c>
      <c r="B54" s="132"/>
      <c r="C54" s="224" t="s">
        <v>410</v>
      </c>
      <c r="D54" s="233" t="s">
        <v>101</v>
      </c>
      <c r="E54" s="233">
        <v>19</v>
      </c>
      <c r="F54" s="298"/>
      <c r="G54" s="188"/>
      <c r="H54" s="189"/>
      <c r="I54" s="190"/>
      <c r="J54" s="191"/>
      <c r="K54" s="191"/>
      <c r="L54" s="191"/>
      <c r="M54" s="191"/>
      <c r="N54" s="230"/>
      <c r="O54" s="231"/>
      <c r="P54" s="191"/>
    </row>
    <row r="55" spans="1:16" s="118" customFormat="1" ht="26.4">
      <c r="A55" s="134">
        <v>43</v>
      </c>
      <c r="B55" s="132"/>
      <c r="C55" s="224" t="s">
        <v>411</v>
      </c>
      <c r="D55" s="233" t="s">
        <v>101</v>
      </c>
      <c r="E55" s="233">
        <v>7</v>
      </c>
      <c r="F55" s="298"/>
      <c r="G55" s="188"/>
      <c r="H55" s="189"/>
      <c r="I55" s="190"/>
      <c r="J55" s="191"/>
      <c r="K55" s="191"/>
      <c r="L55" s="191"/>
      <c r="M55" s="191"/>
      <c r="N55" s="230"/>
      <c r="O55" s="231"/>
      <c r="P55" s="191"/>
    </row>
    <row r="56" spans="1:16" s="118" customFormat="1" ht="26.4">
      <c r="A56" s="134">
        <v>44</v>
      </c>
      <c r="B56" s="132"/>
      <c r="C56" s="224" t="s">
        <v>412</v>
      </c>
      <c r="D56" s="233" t="s">
        <v>101</v>
      </c>
      <c r="E56" s="233">
        <v>1</v>
      </c>
      <c r="F56" s="298"/>
      <c r="G56" s="188"/>
      <c r="H56" s="189"/>
      <c r="I56" s="190"/>
      <c r="J56" s="191"/>
      <c r="K56" s="191"/>
      <c r="L56" s="191"/>
      <c r="M56" s="191"/>
      <c r="N56" s="230"/>
      <c r="O56" s="231"/>
      <c r="P56" s="191"/>
    </row>
    <row r="57" spans="1:16" s="118" customFormat="1" ht="26.4">
      <c r="A57" s="134">
        <v>45</v>
      </c>
      <c r="B57" s="132"/>
      <c r="C57" s="224" t="s">
        <v>413</v>
      </c>
      <c r="D57" s="233" t="s">
        <v>101</v>
      </c>
      <c r="E57" s="233">
        <v>22</v>
      </c>
      <c r="F57" s="298"/>
      <c r="G57" s="188"/>
      <c r="H57" s="189"/>
      <c r="I57" s="190"/>
      <c r="J57" s="191"/>
      <c r="K57" s="191"/>
      <c r="L57" s="191"/>
      <c r="M57" s="191"/>
      <c r="N57" s="230"/>
      <c r="O57" s="231"/>
      <c r="P57" s="191"/>
    </row>
    <row r="58" spans="1:16" s="118" customFormat="1" ht="26.4">
      <c r="A58" s="134">
        <v>46</v>
      </c>
      <c r="B58" s="132"/>
      <c r="C58" s="224" t="s">
        <v>414</v>
      </c>
      <c r="D58" s="233" t="s">
        <v>101</v>
      </c>
      <c r="E58" s="233">
        <v>1</v>
      </c>
      <c r="F58" s="298"/>
      <c r="G58" s="188"/>
      <c r="H58" s="189"/>
      <c r="I58" s="190"/>
      <c r="J58" s="191"/>
      <c r="K58" s="191"/>
      <c r="L58" s="191"/>
      <c r="M58" s="191"/>
      <c r="N58" s="230"/>
      <c r="O58" s="231"/>
      <c r="P58" s="191"/>
    </row>
    <row r="59" spans="1:16" s="118" customFormat="1" ht="39.6">
      <c r="A59" s="134">
        <v>47</v>
      </c>
      <c r="B59" s="132"/>
      <c r="C59" s="224" t="s">
        <v>415</v>
      </c>
      <c r="D59" s="233" t="s">
        <v>101</v>
      </c>
      <c r="E59" s="233">
        <v>11</v>
      </c>
      <c r="F59" s="298"/>
      <c r="G59" s="188"/>
      <c r="H59" s="189"/>
      <c r="I59" s="190"/>
      <c r="J59" s="191"/>
      <c r="K59" s="191"/>
      <c r="L59" s="191"/>
      <c r="M59" s="191"/>
      <c r="N59" s="230"/>
      <c r="O59" s="231"/>
      <c r="P59" s="191"/>
    </row>
    <row r="60" spans="1:16" s="118" customFormat="1" ht="39.6">
      <c r="A60" s="134">
        <v>48</v>
      </c>
      <c r="B60" s="132"/>
      <c r="C60" s="224" t="s">
        <v>416</v>
      </c>
      <c r="D60" s="233" t="s">
        <v>101</v>
      </c>
      <c r="E60" s="233">
        <v>12</v>
      </c>
      <c r="F60" s="298"/>
      <c r="G60" s="188"/>
      <c r="H60" s="189"/>
      <c r="I60" s="190"/>
      <c r="J60" s="191"/>
      <c r="K60" s="191"/>
      <c r="L60" s="191"/>
      <c r="M60" s="191"/>
      <c r="N60" s="230"/>
      <c r="O60" s="231"/>
      <c r="P60" s="191"/>
    </row>
    <row r="61" spans="1:16" s="118" customFormat="1" ht="39.6">
      <c r="A61" s="134">
        <v>49</v>
      </c>
      <c r="B61" s="132"/>
      <c r="C61" s="224" t="s">
        <v>417</v>
      </c>
      <c r="D61" s="233" t="s">
        <v>101</v>
      </c>
      <c r="E61" s="233">
        <v>2</v>
      </c>
      <c r="F61" s="298"/>
      <c r="G61" s="188"/>
      <c r="H61" s="189"/>
      <c r="I61" s="190"/>
      <c r="J61" s="191"/>
      <c r="K61" s="191"/>
      <c r="L61" s="191"/>
      <c r="M61" s="191"/>
      <c r="N61" s="230"/>
      <c r="O61" s="231"/>
      <c r="P61" s="191"/>
    </row>
    <row r="62" spans="1:16" s="118" customFormat="1" ht="39.6">
      <c r="A62" s="134">
        <v>50</v>
      </c>
      <c r="B62" s="132"/>
      <c r="C62" s="224" t="s">
        <v>418</v>
      </c>
      <c r="D62" s="233" t="s">
        <v>101</v>
      </c>
      <c r="E62" s="233">
        <v>2</v>
      </c>
      <c r="F62" s="298"/>
      <c r="G62" s="188"/>
      <c r="H62" s="189"/>
      <c r="I62" s="190"/>
      <c r="J62" s="191"/>
      <c r="K62" s="191"/>
      <c r="L62" s="191"/>
      <c r="M62" s="191"/>
      <c r="N62" s="230"/>
      <c r="O62" s="231"/>
      <c r="P62" s="191"/>
    </row>
    <row r="63" spans="1:16" s="118" customFormat="1" ht="39.6">
      <c r="A63" s="134">
        <v>51</v>
      </c>
      <c r="B63" s="132"/>
      <c r="C63" s="224" t="s">
        <v>419</v>
      </c>
      <c r="D63" s="233" t="s">
        <v>101</v>
      </c>
      <c r="E63" s="233">
        <v>1</v>
      </c>
      <c r="F63" s="298"/>
      <c r="G63" s="188"/>
      <c r="H63" s="189"/>
      <c r="I63" s="190"/>
      <c r="J63" s="191"/>
      <c r="K63" s="191"/>
      <c r="L63" s="191"/>
      <c r="M63" s="191"/>
      <c r="N63" s="230"/>
      <c r="O63" s="231"/>
      <c r="P63" s="191"/>
    </row>
    <row r="64" spans="1:16" s="118" customFormat="1" ht="39.6">
      <c r="A64" s="134">
        <v>52</v>
      </c>
      <c r="B64" s="132"/>
      <c r="C64" s="224" t="s">
        <v>420</v>
      </c>
      <c r="D64" s="233" t="s">
        <v>101</v>
      </c>
      <c r="E64" s="233">
        <v>1</v>
      </c>
      <c r="F64" s="298"/>
      <c r="G64" s="188"/>
      <c r="H64" s="189"/>
      <c r="I64" s="190"/>
      <c r="J64" s="191"/>
      <c r="K64" s="191"/>
      <c r="L64" s="191"/>
      <c r="M64" s="191"/>
      <c r="N64" s="230"/>
      <c r="O64" s="231"/>
      <c r="P64" s="191"/>
    </row>
    <row r="65" spans="1:16" s="118" customFormat="1" ht="39.6">
      <c r="A65" s="134">
        <v>53</v>
      </c>
      <c r="B65" s="132"/>
      <c r="C65" s="224" t="s">
        <v>421</v>
      </c>
      <c r="D65" s="233" t="s">
        <v>101</v>
      </c>
      <c r="E65" s="233">
        <v>3</v>
      </c>
      <c r="F65" s="298"/>
      <c r="G65" s="188"/>
      <c r="H65" s="189"/>
      <c r="I65" s="190"/>
      <c r="J65" s="191"/>
      <c r="K65" s="191"/>
      <c r="L65" s="191"/>
      <c r="M65" s="191"/>
      <c r="N65" s="230"/>
      <c r="O65" s="231"/>
      <c r="P65" s="191"/>
    </row>
    <row r="66" spans="1:16" s="118" customFormat="1" ht="39.6">
      <c r="A66" s="134">
        <v>54</v>
      </c>
      <c r="B66" s="132"/>
      <c r="C66" s="224" t="s">
        <v>422</v>
      </c>
      <c r="D66" s="233" t="s">
        <v>101</v>
      </c>
      <c r="E66" s="233">
        <v>1</v>
      </c>
      <c r="F66" s="298"/>
      <c r="G66" s="188"/>
      <c r="H66" s="189"/>
      <c r="I66" s="190"/>
      <c r="J66" s="191"/>
      <c r="K66" s="191"/>
      <c r="L66" s="191"/>
      <c r="M66" s="191"/>
      <c r="N66" s="230"/>
      <c r="O66" s="231"/>
      <c r="P66" s="191"/>
    </row>
    <row r="67" spans="1:16" s="118" customFormat="1" ht="26.4">
      <c r="A67" s="134">
        <v>55</v>
      </c>
      <c r="B67" s="132"/>
      <c r="C67" s="224" t="s">
        <v>423</v>
      </c>
      <c r="D67" s="233" t="s">
        <v>101</v>
      </c>
      <c r="E67" s="233">
        <v>2</v>
      </c>
      <c r="F67" s="298"/>
      <c r="G67" s="188"/>
      <c r="H67" s="189"/>
      <c r="I67" s="190"/>
      <c r="J67" s="191"/>
      <c r="K67" s="191"/>
      <c r="L67" s="191"/>
      <c r="M67" s="191"/>
      <c r="N67" s="230"/>
      <c r="O67" s="231"/>
      <c r="P67" s="191"/>
    </row>
    <row r="68" spans="1:16" s="118" customFormat="1" ht="26.4">
      <c r="A68" s="134">
        <v>56</v>
      </c>
      <c r="B68" s="132"/>
      <c r="C68" s="224" t="s">
        <v>424</v>
      </c>
      <c r="D68" s="233" t="s">
        <v>101</v>
      </c>
      <c r="E68" s="233">
        <v>5</v>
      </c>
      <c r="F68" s="298"/>
      <c r="G68" s="188"/>
      <c r="H68" s="189"/>
      <c r="I68" s="190"/>
      <c r="J68" s="191"/>
      <c r="K68" s="191"/>
      <c r="L68" s="191"/>
      <c r="M68" s="191"/>
      <c r="N68" s="230"/>
      <c r="O68" s="231"/>
      <c r="P68" s="191"/>
    </row>
    <row r="69" spans="1:16" s="118" customFormat="1" ht="26.4">
      <c r="A69" s="134">
        <v>57</v>
      </c>
      <c r="B69" s="132"/>
      <c r="C69" s="224" t="s">
        <v>425</v>
      </c>
      <c r="D69" s="233" t="s">
        <v>101</v>
      </c>
      <c r="E69" s="233">
        <v>3</v>
      </c>
      <c r="F69" s="298"/>
      <c r="G69" s="188"/>
      <c r="H69" s="189"/>
      <c r="I69" s="190"/>
      <c r="J69" s="191"/>
      <c r="K69" s="191"/>
      <c r="L69" s="191"/>
      <c r="M69" s="191"/>
      <c r="N69" s="230"/>
      <c r="O69" s="231"/>
      <c r="P69" s="191"/>
    </row>
    <row r="70" spans="1:16" s="118" customFormat="1" ht="26.4">
      <c r="A70" s="134">
        <v>58</v>
      </c>
      <c r="B70" s="132"/>
      <c r="C70" s="224" t="s">
        <v>426</v>
      </c>
      <c r="D70" s="233" t="s">
        <v>101</v>
      </c>
      <c r="E70" s="233">
        <v>5</v>
      </c>
      <c r="F70" s="298"/>
      <c r="G70" s="188"/>
      <c r="H70" s="189"/>
      <c r="I70" s="190"/>
      <c r="J70" s="191"/>
      <c r="K70" s="191"/>
      <c r="L70" s="191"/>
      <c r="M70" s="191"/>
      <c r="N70" s="230"/>
      <c r="O70" s="231"/>
      <c r="P70" s="191"/>
    </row>
    <row r="71" spans="1:16" s="118" customFormat="1" ht="26.4">
      <c r="A71" s="134">
        <v>59</v>
      </c>
      <c r="B71" s="132"/>
      <c r="C71" s="224" t="s">
        <v>427</v>
      </c>
      <c r="D71" s="233" t="s">
        <v>101</v>
      </c>
      <c r="E71" s="233">
        <v>9</v>
      </c>
      <c r="F71" s="298"/>
      <c r="G71" s="188"/>
      <c r="H71" s="189"/>
      <c r="I71" s="190"/>
      <c r="J71" s="191"/>
      <c r="K71" s="191"/>
      <c r="L71" s="191"/>
      <c r="M71" s="191"/>
      <c r="N71" s="230"/>
      <c r="O71" s="231"/>
      <c r="P71" s="191"/>
    </row>
    <row r="72" spans="1:16" s="118" customFormat="1" ht="26.4">
      <c r="A72" s="134">
        <v>60</v>
      </c>
      <c r="B72" s="132"/>
      <c r="C72" s="224" t="s">
        <v>428</v>
      </c>
      <c r="D72" s="233" t="s">
        <v>101</v>
      </c>
      <c r="E72" s="233">
        <v>5</v>
      </c>
      <c r="F72" s="298"/>
      <c r="G72" s="188"/>
      <c r="H72" s="189"/>
      <c r="I72" s="190"/>
      <c r="J72" s="191"/>
      <c r="K72" s="191"/>
      <c r="L72" s="191"/>
      <c r="M72" s="191"/>
      <c r="N72" s="230"/>
      <c r="O72" s="231"/>
      <c r="P72" s="191"/>
    </row>
    <row r="73" spans="1:16" s="118" customFormat="1" ht="26.4">
      <c r="A73" s="134">
        <v>61</v>
      </c>
      <c r="B73" s="132"/>
      <c r="C73" s="224" t="s">
        <v>429</v>
      </c>
      <c r="D73" s="233" t="s">
        <v>101</v>
      </c>
      <c r="E73" s="233">
        <v>2</v>
      </c>
      <c r="F73" s="298"/>
      <c r="G73" s="188"/>
      <c r="H73" s="189"/>
      <c r="I73" s="190"/>
      <c r="J73" s="191"/>
      <c r="K73" s="191"/>
      <c r="L73" s="191"/>
      <c r="M73" s="191"/>
      <c r="N73" s="230"/>
      <c r="O73" s="231"/>
      <c r="P73" s="191"/>
    </row>
    <row r="74" spans="1:16" s="118" customFormat="1" ht="26.4">
      <c r="A74" s="134">
        <v>62</v>
      </c>
      <c r="B74" s="132"/>
      <c r="C74" s="224" t="s">
        <v>430</v>
      </c>
      <c r="D74" s="233" t="s">
        <v>101</v>
      </c>
      <c r="E74" s="233">
        <v>1</v>
      </c>
      <c r="F74" s="298"/>
      <c r="G74" s="188"/>
      <c r="H74" s="189"/>
      <c r="I74" s="190"/>
      <c r="J74" s="191"/>
      <c r="K74" s="191"/>
      <c r="L74" s="191"/>
      <c r="M74" s="191"/>
      <c r="N74" s="230"/>
      <c r="O74" s="231"/>
      <c r="P74" s="191"/>
    </row>
    <row r="75" spans="1:16" s="118" customFormat="1" ht="26.4">
      <c r="A75" s="134">
        <v>63</v>
      </c>
      <c r="B75" s="132"/>
      <c r="C75" s="224" t="s">
        <v>431</v>
      </c>
      <c r="D75" s="233" t="s">
        <v>101</v>
      </c>
      <c r="E75" s="233">
        <v>1</v>
      </c>
      <c r="F75" s="298"/>
      <c r="G75" s="188"/>
      <c r="H75" s="189"/>
      <c r="I75" s="190"/>
      <c r="J75" s="191"/>
      <c r="K75" s="191"/>
      <c r="L75" s="191"/>
      <c r="M75" s="191"/>
      <c r="N75" s="230"/>
      <c r="O75" s="231"/>
      <c r="P75" s="191"/>
    </row>
    <row r="76" spans="1:16" s="118" customFormat="1" ht="26.4">
      <c r="A76" s="134">
        <v>64</v>
      </c>
      <c r="B76" s="132"/>
      <c r="C76" s="224" t="s">
        <v>432</v>
      </c>
      <c r="D76" s="233" t="s">
        <v>101</v>
      </c>
      <c r="E76" s="233">
        <v>1</v>
      </c>
      <c r="F76" s="298"/>
      <c r="G76" s="188"/>
      <c r="H76" s="189"/>
      <c r="I76" s="190"/>
      <c r="J76" s="191"/>
      <c r="K76" s="191"/>
      <c r="L76" s="191"/>
      <c r="M76" s="191"/>
      <c r="N76" s="230"/>
      <c r="O76" s="231"/>
      <c r="P76" s="191"/>
    </row>
    <row r="77" spans="1:16" s="118" customFormat="1">
      <c r="A77" s="134">
        <v>65</v>
      </c>
      <c r="B77" s="132"/>
      <c r="C77" s="151" t="s">
        <v>433</v>
      </c>
      <c r="D77" s="134" t="s">
        <v>90</v>
      </c>
      <c r="E77" s="233">
        <v>1</v>
      </c>
      <c r="F77" s="298"/>
      <c r="G77" s="188"/>
      <c r="H77" s="189"/>
      <c r="I77" s="190"/>
      <c r="J77" s="191"/>
      <c r="K77" s="191"/>
      <c r="L77" s="191"/>
      <c r="M77" s="191"/>
      <c r="N77" s="230"/>
      <c r="O77" s="231"/>
      <c r="P77" s="191"/>
    </row>
    <row r="78" spans="1:16" s="118" customFormat="1">
      <c r="A78" s="134">
        <v>66</v>
      </c>
      <c r="B78" s="132"/>
      <c r="C78" s="151" t="s">
        <v>434</v>
      </c>
      <c r="D78" s="233" t="s">
        <v>101</v>
      </c>
      <c r="E78" s="233">
        <v>7</v>
      </c>
      <c r="F78" s="298"/>
      <c r="G78" s="188"/>
      <c r="H78" s="189"/>
      <c r="I78" s="190"/>
      <c r="J78" s="191"/>
      <c r="K78" s="191"/>
      <c r="L78" s="191"/>
      <c r="M78" s="191"/>
      <c r="N78" s="230"/>
      <c r="O78" s="231"/>
      <c r="P78" s="191"/>
    </row>
    <row r="79" spans="1:16" s="118" customFormat="1">
      <c r="A79" s="134">
        <v>67</v>
      </c>
      <c r="B79" s="132"/>
      <c r="C79" s="151" t="s">
        <v>435</v>
      </c>
      <c r="D79" s="233" t="s">
        <v>101</v>
      </c>
      <c r="E79" s="233">
        <v>187</v>
      </c>
      <c r="F79" s="298"/>
      <c r="G79" s="188"/>
      <c r="H79" s="189"/>
      <c r="I79" s="190"/>
      <c r="J79" s="191"/>
      <c r="K79" s="191"/>
      <c r="L79" s="191"/>
      <c r="M79" s="191"/>
      <c r="N79" s="230"/>
      <c r="O79" s="231"/>
      <c r="P79" s="191"/>
    </row>
    <row r="80" spans="1:16" s="118" customFormat="1">
      <c r="A80" s="134">
        <v>68</v>
      </c>
      <c r="B80" s="132"/>
      <c r="C80" s="151" t="s">
        <v>436</v>
      </c>
      <c r="D80" s="233" t="s">
        <v>101</v>
      </c>
      <c r="E80" s="233">
        <v>4</v>
      </c>
      <c r="F80" s="298"/>
      <c r="G80" s="188"/>
      <c r="H80" s="189"/>
      <c r="I80" s="190"/>
      <c r="J80" s="191"/>
      <c r="K80" s="191"/>
      <c r="L80" s="191"/>
      <c r="M80" s="191"/>
      <c r="N80" s="230"/>
      <c r="O80" s="231"/>
      <c r="P80" s="191"/>
    </row>
    <row r="81" spans="1:16" s="118" customFormat="1">
      <c r="A81" s="134">
        <v>69</v>
      </c>
      <c r="B81" s="132"/>
      <c r="C81" s="151" t="s">
        <v>437</v>
      </c>
      <c r="D81" s="233" t="s">
        <v>101</v>
      </c>
      <c r="E81" s="233">
        <v>1</v>
      </c>
      <c r="F81" s="298"/>
      <c r="G81" s="188"/>
      <c r="H81" s="189"/>
      <c r="I81" s="190"/>
      <c r="J81" s="191"/>
      <c r="K81" s="191"/>
      <c r="L81" s="191"/>
      <c r="M81" s="191"/>
      <c r="N81" s="230"/>
      <c r="O81" s="231"/>
      <c r="P81" s="191"/>
    </row>
    <row r="82" spans="1:16" s="118" customFormat="1">
      <c r="A82" s="134">
        <v>70</v>
      </c>
      <c r="B82" s="132"/>
      <c r="C82" s="151" t="s">
        <v>438</v>
      </c>
      <c r="D82" s="233" t="s">
        <v>101</v>
      </c>
      <c r="E82" s="233">
        <v>2</v>
      </c>
      <c r="F82" s="298"/>
      <c r="G82" s="188"/>
      <c r="H82" s="189"/>
      <c r="I82" s="190"/>
      <c r="J82" s="191"/>
      <c r="K82" s="191"/>
      <c r="L82" s="191"/>
      <c r="M82" s="191"/>
      <c r="N82" s="230"/>
      <c r="O82" s="231"/>
      <c r="P82" s="191"/>
    </row>
    <row r="83" spans="1:16" s="118" customFormat="1">
      <c r="A83" s="134">
        <v>71</v>
      </c>
      <c r="B83" s="132"/>
      <c r="C83" s="151" t="s">
        <v>439</v>
      </c>
      <c r="D83" s="233" t="s">
        <v>101</v>
      </c>
      <c r="E83" s="233">
        <v>14</v>
      </c>
      <c r="F83" s="298"/>
      <c r="G83" s="188"/>
      <c r="H83" s="189"/>
      <c r="I83" s="190"/>
      <c r="J83" s="191"/>
      <c r="K83" s="191"/>
      <c r="L83" s="191"/>
      <c r="M83" s="191"/>
      <c r="N83" s="230"/>
      <c r="O83" s="231"/>
      <c r="P83" s="191"/>
    </row>
    <row r="84" spans="1:16" s="118" customFormat="1">
      <c r="A84" s="134">
        <v>72</v>
      </c>
      <c r="B84" s="132"/>
      <c r="C84" s="151" t="s">
        <v>440</v>
      </c>
      <c r="D84" s="233" t="s">
        <v>101</v>
      </c>
      <c r="E84" s="233">
        <v>6</v>
      </c>
      <c r="F84" s="298"/>
      <c r="G84" s="188"/>
      <c r="H84" s="189"/>
      <c r="I84" s="190"/>
      <c r="J84" s="191"/>
      <c r="K84" s="191"/>
      <c r="L84" s="191"/>
      <c r="M84" s="191"/>
      <c r="N84" s="230"/>
      <c r="O84" s="231"/>
      <c r="P84" s="191"/>
    </row>
    <row r="85" spans="1:16" s="118" customFormat="1">
      <c r="A85" s="134">
        <v>73</v>
      </c>
      <c r="B85" s="132"/>
      <c r="C85" s="151" t="s">
        <v>441</v>
      </c>
      <c r="D85" s="233" t="s">
        <v>101</v>
      </c>
      <c r="E85" s="233">
        <v>14</v>
      </c>
      <c r="F85" s="298"/>
      <c r="G85" s="188"/>
      <c r="H85" s="189"/>
      <c r="I85" s="190"/>
      <c r="J85" s="191"/>
      <c r="K85" s="191"/>
      <c r="L85" s="191"/>
      <c r="M85" s="191"/>
      <c r="N85" s="230"/>
      <c r="O85" s="231"/>
      <c r="P85" s="191"/>
    </row>
    <row r="86" spans="1:16" s="118" customFormat="1">
      <c r="A86" s="134">
        <v>74</v>
      </c>
      <c r="B86" s="132"/>
      <c r="C86" s="151" t="s">
        <v>442</v>
      </c>
      <c r="D86" s="233" t="s">
        <v>101</v>
      </c>
      <c r="E86" s="233">
        <v>29</v>
      </c>
      <c r="F86" s="298"/>
      <c r="G86" s="188"/>
      <c r="H86" s="189"/>
      <c r="I86" s="190"/>
      <c r="J86" s="191"/>
      <c r="K86" s="191"/>
      <c r="L86" s="191"/>
      <c r="M86" s="191"/>
      <c r="N86" s="230"/>
      <c r="O86" s="231"/>
      <c r="P86" s="191"/>
    </row>
    <row r="87" spans="1:16" s="118" customFormat="1">
      <c r="A87" s="134">
        <v>75</v>
      </c>
      <c r="B87" s="132"/>
      <c r="C87" s="151" t="s">
        <v>443</v>
      </c>
      <c r="D87" s="233" t="s">
        <v>101</v>
      </c>
      <c r="E87" s="233">
        <v>10</v>
      </c>
      <c r="F87" s="298"/>
      <c r="G87" s="188"/>
      <c r="H87" s="189"/>
      <c r="I87" s="190"/>
      <c r="J87" s="191"/>
      <c r="K87" s="191"/>
      <c r="L87" s="191"/>
      <c r="M87" s="191"/>
      <c r="N87" s="230"/>
      <c r="O87" s="231"/>
      <c r="P87" s="191"/>
    </row>
    <row r="88" spans="1:16" s="118" customFormat="1">
      <c r="A88" s="134">
        <v>76</v>
      </c>
      <c r="B88" s="132"/>
      <c r="C88" s="151" t="s">
        <v>444</v>
      </c>
      <c r="D88" s="233" t="s">
        <v>101</v>
      </c>
      <c r="E88" s="233">
        <v>265</v>
      </c>
      <c r="F88" s="298"/>
      <c r="G88" s="188"/>
      <c r="H88" s="189"/>
      <c r="I88" s="190"/>
      <c r="J88" s="191"/>
      <c r="K88" s="191"/>
      <c r="L88" s="191"/>
      <c r="M88" s="191"/>
      <c r="N88" s="230"/>
      <c r="O88" s="231"/>
      <c r="P88" s="191"/>
    </row>
    <row r="89" spans="1:16" s="118" customFormat="1">
      <c r="A89" s="134">
        <v>77</v>
      </c>
      <c r="B89" s="132"/>
      <c r="C89" s="151" t="s">
        <v>445</v>
      </c>
      <c r="D89" s="233" t="s">
        <v>101</v>
      </c>
      <c r="E89" s="233">
        <v>200</v>
      </c>
      <c r="F89" s="298"/>
      <c r="G89" s="188"/>
      <c r="H89" s="189"/>
      <c r="I89" s="190"/>
      <c r="J89" s="191"/>
      <c r="K89" s="191"/>
      <c r="L89" s="191"/>
      <c r="M89" s="191"/>
      <c r="N89" s="230"/>
      <c r="O89" s="231"/>
      <c r="P89" s="191"/>
    </row>
    <row r="90" spans="1:16" s="118" customFormat="1">
      <c r="A90" s="134">
        <v>78</v>
      </c>
      <c r="B90" s="132"/>
      <c r="C90" s="151" t="s">
        <v>446</v>
      </c>
      <c r="D90" s="134" t="s">
        <v>90</v>
      </c>
      <c r="E90" s="233">
        <v>1</v>
      </c>
      <c r="F90" s="298"/>
      <c r="G90" s="188"/>
      <c r="H90" s="189"/>
      <c r="I90" s="190"/>
      <c r="J90" s="191"/>
      <c r="K90" s="191"/>
      <c r="L90" s="191"/>
      <c r="M90" s="191"/>
      <c r="N90" s="230"/>
      <c r="O90" s="231"/>
      <c r="P90" s="191"/>
    </row>
    <row r="91" spans="1:16" s="118" customFormat="1">
      <c r="A91" s="134">
        <v>79</v>
      </c>
      <c r="B91" s="132"/>
      <c r="C91" s="151" t="s">
        <v>447</v>
      </c>
      <c r="D91" s="233" t="s">
        <v>101</v>
      </c>
      <c r="E91" s="233">
        <v>18</v>
      </c>
      <c r="F91" s="298"/>
      <c r="G91" s="188"/>
      <c r="H91" s="189"/>
      <c r="I91" s="190"/>
      <c r="J91" s="191"/>
      <c r="K91" s="191"/>
      <c r="L91" s="191"/>
      <c r="M91" s="191"/>
      <c r="N91" s="230"/>
      <c r="O91" s="231"/>
      <c r="P91" s="191"/>
    </row>
    <row r="92" spans="1:16" s="118" customFormat="1">
      <c r="A92" s="134">
        <v>80</v>
      </c>
      <c r="B92" s="132"/>
      <c r="C92" s="151" t="s">
        <v>448</v>
      </c>
      <c r="D92" s="233" t="s">
        <v>101</v>
      </c>
      <c r="E92" s="233">
        <v>2</v>
      </c>
      <c r="F92" s="298"/>
      <c r="G92" s="188"/>
      <c r="H92" s="189"/>
      <c r="I92" s="190"/>
      <c r="J92" s="191"/>
      <c r="K92" s="191"/>
      <c r="L92" s="191"/>
      <c r="M92" s="191"/>
      <c r="N92" s="230"/>
      <c r="O92" s="231"/>
      <c r="P92" s="191"/>
    </row>
    <row r="93" spans="1:16" s="118" customFormat="1">
      <c r="A93" s="134">
        <v>81</v>
      </c>
      <c r="B93" s="132"/>
      <c r="C93" s="151" t="s">
        <v>449</v>
      </c>
      <c r="D93" s="134" t="s">
        <v>81</v>
      </c>
      <c r="E93" s="233">
        <v>14</v>
      </c>
      <c r="F93" s="298"/>
      <c r="G93" s="188"/>
      <c r="H93" s="189"/>
      <c r="I93" s="190"/>
      <c r="J93" s="191"/>
      <c r="K93" s="191"/>
      <c r="L93" s="191"/>
      <c r="M93" s="191"/>
      <c r="N93" s="230"/>
      <c r="O93" s="231"/>
      <c r="P93" s="191"/>
    </row>
    <row r="94" spans="1:16" s="118" customFormat="1">
      <c r="A94" s="134">
        <v>82</v>
      </c>
      <c r="B94" s="132"/>
      <c r="C94" s="151" t="s">
        <v>450</v>
      </c>
      <c r="D94" s="134" t="s">
        <v>81</v>
      </c>
      <c r="E94" s="233">
        <v>3</v>
      </c>
      <c r="F94" s="298"/>
      <c r="G94" s="188"/>
      <c r="H94" s="189"/>
      <c r="I94" s="190"/>
      <c r="J94" s="191"/>
      <c r="K94" s="191"/>
      <c r="L94" s="191"/>
      <c r="M94" s="191"/>
      <c r="N94" s="230"/>
      <c r="O94" s="231"/>
      <c r="P94" s="191"/>
    </row>
    <row r="95" spans="1:16" s="118" customFormat="1">
      <c r="A95" s="134">
        <v>83</v>
      </c>
      <c r="B95" s="132"/>
      <c r="C95" s="151" t="s">
        <v>451</v>
      </c>
      <c r="D95" s="233" t="s">
        <v>101</v>
      </c>
      <c r="E95" s="233">
        <v>1</v>
      </c>
      <c r="F95" s="298"/>
      <c r="G95" s="188"/>
      <c r="H95" s="189"/>
      <c r="I95" s="190"/>
      <c r="J95" s="191"/>
      <c r="K95" s="191"/>
      <c r="L95" s="191"/>
      <c r="M95" s="191"/>
      <c r="N95" s="230"/>
      <c r="O95" s="231"/>
      <c r="P95" s="191"/>
    </row>
    <row r="96" spans="1:16" s="118" customFormat="1">
      <c r="A96" s="134">
        <v>84</v>
      </c>
      <c r="B96" s="132"/>
      <c r="C96" s="151" t="s">
        <v>452</v>
      </c>
      <c r="D96" s="233" t="s">
        <v>101</v>
      </c>
      <c r="E96" s="233">
        <v>1</v>
      </c>
      <c r="F96" s="298"/>
      <c r="G96" s="188"/>
      <c r="H96" s="189"/>
      <c r="I96" s="190"/>
      <c r="J96" s="191"/>
      <c r="K96" s="191"/>
      <c r="L96" s="191"/>
      <c r="M96" s="191"/>
      <c r="N96" s="230"/>
      <c r="O96" s="231"/>
      <c r="P96" s="191"/>
    </row>
    <row r="97" spans="1:16" s="118" customFormat="1">
      <c r="A97" s="134">
        <v>85</v>
      </c>
      <c r="B97" s="132"/>
      <c r="C97" s="151" t="s">
        <v>453</v>
      </c>
      <c r="D97" s="233" t="s">
        <v>101</v>
      </c>
      <c r="E97" s="233">
        <v>1</v>
      </c>
      <c r="F97" s="298"/>
      <c r="G97" s="188"/>
      <c r="H97" s="189"/>
      <c r="I97" s="190"/>
      <c r="J97" s="191"/>
      <c r="K97" s="191"/>
      <c r="L97" s="191"/>
      <c r="M97" s="191"/>
      <c r="N97" s="230"/>
      <c r="O97" s="231"/>
      <c r="P97" s="191"/>
    </row>
    <row r="98" spans="1:16" s="118" customFormat="1">
      <c r="A98" s="134">
        <v>86</v>
      </c>
      <c r="B98" s="132"/>
      <c r="C98" s="151" t="s">
        <v>454</v>
      </c>
      <c r="D98" s="233" t="s">
        <v>101</v>
      </c>
      <c r="E98" s="233">
        <v>2</v>
      </c>
      <c r="F98" s="298"/>
      <c r="G98" s="188"/>
      <c r="H98" s="189"/>
      <c r="I98" s="190"/>
      <c r="J98" s="191"/>
      <c r="K98" s="191"/>
      <c r="L98" s="191"/>
      <c r="M98" s="191"/>
      <c r="N98" s="230"/>
      <c r="O98" s="231"/>
      <c r="P98" s="191"/>
    </row>
    <row r="99" spans="1:16" s="118" customFormat="1">
      <c r="A99" s="134">
        <v>87</v>
      </c>
      <c r="B99" s="132"/>
      <c r="C99" s="151" t="s">
        <v>455</v>
      </c>
      <c r="D99" s="134" t="s">
        <v>81</v>
      </c>
      <c r="E99" s="233">
        <v>40</v>
      </c>
      <c r="F99" s="298"/>
      <c r="G99" s="188"/>
      <c r="H99" s="189"/>
      <c r="I99" s="190"/>
      <c r="J99" s="191"/>
      <c r="K99" s="191"/>
      <c r="L99" s="191"/>
      <c r="M99" s="191"/>
      <c r="N99" s="230"/>
      <c r="O99" s="231"/>
      <c r="P99" s="191"/>
    </row>
    <row r="100" spans="1:16" s="118" customFormat="1">
      <c r="A100" s="134">
        <v>88</v>
      </c>
      <c r="B100" s="132"/>
      <c r="C100" s="151" t="s">
        <v>456</v>
      </c>
      <c r="D100" s="233" t="s">
        <v>101</v>
      </c>
      <c r="E100" s="233">
        <v>5</v>
      </c>
      <c r="F100" s="298"/>
      <c r="G100" s="188"/>
      <c r="H100" s="189"/>
      <c r="I100" s="190"/>
      <c r="J100" s="191"/>
      <c r="K100" s="191"/>
      <c r="L100" s="191"/>
      <c r="M100" s="191"/>
      <c r="N100" s="230"/>
      <c r="O100" s="231"/>
      <c r="P100" s="191"/>
    </row>
    <row r="101" spans="1:16" s="118" customFormat="1">
      <c r="A101" s="134">
        <v>89</v>
      </c>
      <c r="B101" s="132"/>
      <c r="C101" s="151" t="s">
        <v>457</v>
      </c>
      <c r="D101" s="233" t="s">
        <v>101</v>
      </c>
      <c r="E101" s="233">
        <v>5</v>
      </c>
      <c r="F101" s="298"/>
      <c r="G101" s="188"/>
      <c r="H101" s="189"/>
      <c r="I101" s="190"/>
      <c r="J101" s="191"/>
      <c r="K101" s="191"/>
      <c r="L101" s="191"/>
      <c r="M101" s="191"/>
      <c r="N101" s="230"/>
      <c r="O101" s="231"/>
      <c r="P101" s="191"/>
    </row>
    <row r="102" spans="1:16" s="118" customFormat="1">
      <c r="A102" s="134">
        <v>90</v>
      </c>
      <c r="B102" s="132"/>
      <c r="C102" s="151" t="s">
        <v>458</v>
      </c>
      <c r="D102" s="233" t="s">
        <v>101</v>
      </c>
      <c r="E102" s="233">
        <v>1</v>
      </c>
      <c r="F102" s="298"/>
      <c r="G102" s="188"/>
      <c r="H102" s="189"/>
      <c r="I102" s="190"/>
      <c r="J102" s="191"/>
      <c r="K102" s="191"/>
      <c r="L102" s="191"/>
      <c r="M102" s="191"/>
      <c r="N102" s="230"/>
      <c r="O102" s="231"/>
      <c r="P102" s="191"/>
    </row>
    <row r="103" spans="1:16" s="118" customFormat="1">
      <c r="A103" s="134">
        <v>91</v>
      </c>
      <c r="B103" s="132"/>
      <c r="C103" s="234" t="s">
        <v>459</v>
      </c>
      <c r="D103" s="233" t="s">
        <v>101</v>
      </c>
      <c r="E103" s="233">
        <v>1</v>
      </c>
      <c r="F103" s="298"/>
      <c r="G103" s="188"/>
      <c r="H103" s="189"/>
      <c r="I103" s="190"/>
      <c r="J103" s="191"/>
      <c r="K103" s="191"/>
      <c r="L103" s="191"/>
      <c r="M103" s="191"/>
      <c r="N103" s="230"/>
      <c r="O103" s="231"/>
      <c r="P103" s="191"/>
    </row>
    <row r="104" spans="1:16" s="118" customFormat="1">
      <c r="A104" s="134">
        <v>92</v>
      </c>
      <c r="B104" s="132"/>
      <c r="C104" s="234" t="s">
        <v>460</v>
      </c>
      <c r="D104" s="134" t="s">
        <v>90</v>
      </c>
      <c r="E104" s="233">
        <v>1</v>
      </c>
      <c r="F104" s="298"/>
      <c r="G104" s="188"/>
      <c r="H104" s="189"/>
      <c r="I104" s="190"/>
      <c r="J104" s="191"/>
      <c r="K104" s="191"/>
      <c r="L104" s="191"/>
      <c r="M104" s="191"/>
      <c r="N104" s="230"/>
      <c r="O104" s="231"/>
      <c r="P104" s="191"/>
    </row>
    <row r="105" spans="1:16" s="118" customFormat="1" ht="26.4">
      <c r="A105" s="134">
        <v>93</v>
      </c>
      <c r="B105" s="132"/>
      <c r="C105" s="234" t="s">
        <v>461</v>
      </c>
      <c r="D105" s="134" t="s">
        <v>90</v>
      </c>
      <c r="E105" s="233">
        <v>1</v>
      </c>
      <c r="F105" s="298"/>
      <c r="G105" s="188"/>
      <c r="H105" s="189"/>
      <c r="I105" s="190"/>
      <c r="J105" s="191"/>
      <c r="K105" s="191"/>
      <c r="L105" s="191"/>
      <c r="M105" s="191"/>
      <c r="N105" s="230"/>
      <c r="O105" s="231"/>
      <c r="P105" s="191"/>
    </row>
    <row r="106" spans="1:16" s="118" customFormat="1" ht="26.4">
      <c r="A106" s="134">
        <v>94</v>
      </c>
      <c r="B106" s="132"/>
      <c r="C106" s="234" t="s">
        <v>462</v>
      </c>
      <c r="D106" s="134" t="s">
        <v>81</v>
      </c>
      <c r="E106" s="233">
        <v>50</v>
      </c>
      <c r="F106" s="298"/>
      <c r="G106" s="188"/>
      <c r="H106" s="189"/>
      <c r="I106" s="190"/>
      <c r="J106" s="191"/>
      <c r="K106" s="191"/>
      <c r="L106" s="191"/>
      <c r="M106" s="191"/>
      <c r="N106" s="230"/>
      <c r="O106" s="231"/>
      <c r="P106" s="191"/>
    </row>
    <row r="107" spans="1:16" s="118" customFormat="1">
      <c r="A107" s="134">
        <v>95</v>
      </c>
      <c r="B107" s="132"/>
      <c r="C107" s="234" t="s">
        <v>463</v>
      </c>
      <c r="D107" s="134" t="s">
        <v>90</v>
      </c>
      <c r="E107" s="233">
        <v>1</v>
      </c>
      <c r="F107" s="298"/>
      <c r="G107" s="188"/>
      <c r="H107" s="189"/>
      <c r="I107" s="190"/>
      <c r="J107" s="191"/>
      <c r="K107" s="191"/>
      <c r="L107" s="191"/>
      <c r="M107" s="191"/>
      <c r="N107" s="230"/>
      <c r="O107" s="231"/>
      <c r="P107" s="191"/>
    </row>
    <row r="108" spans="1:16" s="118" customFormat="1">
      <c r="A108" s="134">
        <v>96</v>
      </c>
      <c r="B108" s="132"/>
      <c r="C108" s="234" t="s">
        <v>464</v>
      </c>
      <c r="D108" s="134" t="s">
        <v>90</v>
      </c>
      <c r="E108" s="233">
        <v>1</v>
      </c>
      <c r="F108" s="298"/>
      <c r="G108" s="188"/>
      <c r="H108" s="189"/>
      <c r="I108" s="190"/>
      <c r="J108" s="191"/>
      <c r="K108" s="191"/>
      <c r="L108" s="191"/>
      <c r="M108" s="191"/>
      <c r="N108" s="230"/>
      <c r="O108" s="231"/>
      <c r="P108" s="191"/>
    </row>
    <row r="109" spans="1:16" s="118" customFormat="1">
      <c r="A109" s="134">
        <v>97</v>
      </c>
      <c r="B109" s="412"/>
      <c r="C109" s="413" t="s">
        <v>465</v>
      </c>
      <c r="D109" s="411" t="s">
        <v>90</v>
      </c>
      <c r="E109" s="134">
        <v>1</v>
      </c>
      <c r="F109" s="414"/>
      <c r="G109" s="415"/>
      <c r="H109" s="416"/>
      <c r="I109" s="417"/>
      <c r="J109" s="418"/>
      <c r="K109" s="418"/>
      <c r="L109" s="418"/>
      <c r="M109" s="418"/>
      <c r="N109" s="419"/>
      <c r="O109" s="420"/>
      <c r="P109" s="418"/>
    </row>
    <row r="110" spans="1:16" s="118" customFormat="1">
      <c r="A110" s="134">
        <v>98</v>
      </c>
      <c r="B110" s="412"/>
      <c r="C110" s="413" t="s">
        <v>670</v>
      </c>
      <c r="D110" s="411" t="s">
        <v>90</v>
      </c>
      <c r="E110" s="134">
        <v>1</v>
      </c>
      <c r="F110" s="414"/>
      <c r="G110" s="415"/>
      <c r="H110" s="416"/>
      <c r="I110" s="417"/>
      <c r="J110" s="418"/>
      <c r="K110" s="418"/>
      <c r="L110" s="418"/>
      <c r="M110" s="418"/>
      <c r="N110" s="428"/>
      <c r="O110" s="428"/>
      <c r="P110" s="418"/>
    </row>
    <row r="111" spans="1:16" s="118" customFormat="1" ht="26.4">
      <c r="A111" s="134">
        <v>99</v>
      </c>
      <c r="B111" s="132"/>
      <c r="C111" s="234" t="s">
        <v>659</v>
      </c>
      <c r="D111" s="134" t="s">
        <v>90</v>
      </c>
      <c r="E111" s="134">
        <v>1</v>
      </c>
      <c r="F111" s="298"/>
      <c r="G111" s="188"/>
      <c r="H111" s="189"/>
      <c r="I111" s="190"/>
      <c r="J111" s="191"/>
      <c r="K111" s="191"/>
      <c r="L111" s="191"/>
      <c r="M111" s="191"/>
      <c r="N111" s="191"/>
      <c r="O111" s="191"/>
      <c r="P111" s="191"/>
    </row>
    <row r="112" spans="1:16" s="118" customFormat="1">
      <c r="A112" s="220" t="s">
        <v>10</v>
      </c>
      <c r="B112" s="140" t="s">
        <v>10</v>
      </c>
      <c r="C112" s="305" t="s">
        <v>190</v>
      </c>
      <c r="D112" s="222"/>
      <c r="E112" s="222"/>
      <c r="F112" s="222"/>
      <c r="G112" s="222"/>
      <c r="H112" s="222"/>
      <c r="I112" s="222"/>
      <c r="J112" s="421"/>
      <c r="K112" s="222"/>
      <c r="L112" s="422">
        <f>SUM(L15:L109)</f>
        <v>0</v>
      </c>
      <c r="M112" s="422">
        <f>SUM(M15:M109)</f>
        <v>0</v>
      </c>
      <c r="N112" s="422">
        <f>SUM(N15:N109)</f>
        <v>0</v>
      </c>
      <c r="O112" s="422">
        <f>SUM(O15:O109)</f>
        <v>0</v>
      </c>
      <c r="P112" s="422">
        <f>SUM(P15:P109)</f>
        <v>0</v>
      </c>
    </row>
    <row r="113" spans="1:16" s="118" customFormat="1">
      <c r="A113" s="87" t="s">
        <v>10</v>
      </c>
      <c r="B113" s="34"/>
      <c r="C113" s="34"/>
      <c r="D113" s="34"/>
      <c r="E113" s="62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</row>
    <row r="114" spans="1:16" ht="15.6">
      <c r="A114" s="90"/>
      <c r="B114" s="91" t="s">
        <v>13</v>
      </c>
      <c r="C114" s="27"/>
      <c r="D114" s="92"/>
      <c r="E114" s="93"/>
      <c r="F114" s="27"/>
      <c r="G114" s="27"/>
      <c r="H114" s="27"/>
      <c r="I114" s="58"/>
      <c r="J114" s="59"/>
      <c r="K114" s="94"/>
      <c r="L114" s="58"/>
      <c r="M114" s="55"/>
      <c r="N114" s="95"/>
      <c r="O114" s="34"/>
      <c r="P114" s="88"/>
    </row>
    <row r="115" spans="1:16">
      <c r="A115" s="87"/>
      <c r="B115" s="91"/>
      <c r="C115" s="29"/>
      <c r="D115" s="96"/>
      <c r="E115" s="97" t="s">
        <v>14</v>
      </c>
      <c r="F115" s="29"/>
      <c r="G115" s="29"/>
      <c r="H115" s="29"/>
      <c r="I115" s="31"/>
      <c r="J115" s="31"/>
      <c r="K115" s="31"/>
      <c r="L115" s="31"/>
      <c r="M115" s="34"/>
      <c r="N115" s="88"/>
      <c r="O115" s="88"/>
      <c r="P115" s="88"/>
    </row>
    <row r="116" spans="1:16">
      <c r="A116" s="87"/>
      <c r="B116" s="91" t="s">
        <v>15</v>
      </c>
      <c r="C116" s="27"/>
      <c r="D116" s="92"/>
      <c r="E116" s="93"/>
      <c r="F116" s="27"/>
      <c r="G116" s="27"/>
      <c r="H116" s="27"/>
      <c r="I116" s="31"/>
      <c r="J116" s="31"/>
      <c r="K116" s="31"/>
      <c r="L116" s="31"/>
      <c r="M116" s="34"/>
      <c r="N116" s="88"/>
      <c r="O116" s="88"/>
      <c r="P116" s="88"/>
    </row>
    <row r="117" spans="1:16">
      <c r="A117" s="87"/>
      <c r="B117" s="91"/>
      <c r="C117" s="29"/>
      <c r="D117" s="96"/>
      <c r="E117" s="97" t="s">
        <v>14</v>
      </c>
      <c r="F117" s="29"/>
      <c r="G117" s="29"/>
      <c r="H117" s="29"/>
      <c r="I117" s="31"/>
      <c r="J117" s="31"/>
      <c r="K117" s="31"/>
      <c r="L117" s="31"/>
      <c r="M117" s="34"/>
      <c r="N117" s="88"/>
      <c r="O117" s="88"/>
      <c r="P117" s="88"/>
    </row>
    <row r="118" spans="1:16">
      <c r="A118" s="87"/>
      <c r="B118" s="91" t="s">
        <v>16</v>
      </c>
      <c r="C118" s="27"/>
      <c r="D118" s="91"/>
      <c r="E118" s="62"/>
      <c r="F118" s="31"/>
      <c r="G118" s="31"/>
      <c r="H118" s="31"/>
      <c r="I118" s="31"/>
      <c r="J118" s="31"/>
      <c r="K118" s="31"/>
      <c r="L118" s="31"/>
      <c r="M118" s="34"/>
      <c r="N118" s="88"/>
      <c r="O118" s="88"/>
      <c r="P118" s="88"/>
    </row>
    <row r="119" spans="1:16">
      <c r="A119" s="87"/>
      <c r="B119" s="34"/>
      <c r="C119" s="34"/>
      <c r="D119" s="34"/>
      <c r="E119" s="62"/>
      <c r="F119" s="34"/>
      <c r="G119" s="34"/>
      <c r="H119" s="34"/>
      <c r="I119" s="34"/>
      <c r="J119" s="34"/>
      <c r="K119" s="34"/>
      <c r="L119" s="34"/>
      <c r="M119" s="34"/>
      <c r="N119" s="88"/>
      <c r="O119" s="88"/>
      <c r="P119" s="88"/>
    </row>
    <row r="120" spans="1:16">
      <c r="A120" s="87"/>
      <c r="B120" s="34"/>
      <c r="C120" s="34"/>
      <c r="D120" s="34"/>
      <c r="E120" s="62"/>
      <c r="F120" s="34"/>
      <c r="G120" s="34"/>
      <c r="H120" s="34"/>
      <c r="I120" s="34"/>
      <c r="J120" s="34"/>
      <c r="K120" s="34"/>
      <c r="L120" s="34"/>
      <c r="M120" s="34"/>
      <c r="N120" s="88"/>
      <c r="O120" s="88"/>
      <c r="P120" s="88"/>
    </row>
  </sheetData>
  <mergeCells count="6">
    <mergeCell ref="A1:P1"/>
    <mergeCell ref="N8:O8"/>
    <mergeCell ref="D10:D11"/>
    <mergeCell ref="E10:E11"/>
    <mergeCell ref="F10:K10"/>
    <mergeCell ref="L10:P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P44"/>
  <sheetViews>
    <sheetView showZeros="0" workbookViewId="0">
      <selection activeCell="C20" sqref="C20"/>
    </sheetView>
  </sheetViews>
  <sheetFormatPr defaultRowHeight="13.2"/>
  <cols>
    <col min="3" max="3" width="49.88671875" customWidth="1"/>
  </cols>
  <sheetData>
    <row r="1" spans="1:16" ht="15.6">
      <c r="A1" s="435" t="s">
        <v>466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15.6">
      <c r="A2" s="67"/>
      <c r="B2" s="67"/>
      <c r="C2" s="67"/>
      <c r="D2" s="67"/>
      <c r="E2" s="68"/>
      <c r="F2" s="67" t="s">
        <v>45</v>
      </c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5.6">
      <c r="A3" s="331"/>
      <c r="B3" s="331"/>
      <c r="C3" s="331"/>
      <c r="D3" s="331"/>
      <c r="E3" s="69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5.6">
      <c r="A4" s="120" t="s">
        <v>55</v>
      </c>
      <c r="B4" s="117"/>
      <c r="C4" s="117"/>
      <c r="D4" s="63"/>
      <c r="E4" s="98"/>
      <c r="F4" s="66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.6">
      <c r="A5" s="3" t="s">
        <v>2</v>
      </c>
      <c r="B5" s="123"/>
      <c r="C5" s="123"/>
      <c r="D5" s="63"/>
      <c r="E5" s="98"/>
      <c r="F5" s="66"/>
      <c r="G5" s="63"/>
      <c r="H5" s="63"/>
      <c r="I5" s="63"/>
      <c r="J5" s="63"/>
      <c r="K5" s="64"/>
      <c r="L5" s="64"/>
      <c r="M5" s="64"/>
      <c r="N5" s="64"/>
      <c r="O5" s="64"/>
      <c r="P5" s="64"/>
    </row>
    <row r="6" spans="1:16" ht="15.6">
      <c r="A6" s="4" t="s">
        <v>20</v>
      </c>
      <c r="B6" s="70"/>
      <c r="C6" s="64"/>
      <c r="D6" s="64"/>
      <c r="E6" s="65"/>
      <c r="F6" s="66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5.6">
      <c r="A7" s="71"/>
      <c r="B7" s="70"/>
      <c r="C7" s="64"/>
      <c r="D7" s="64"/>
      <c r="E7" s="65"/>
      <c r="F7" s="66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>
      <c r="A8" s="72" t="s">
        <v>467</v>
      </c>
      <c r="B8" s="64"/>
      <c r="C8" s="64"/>
      <c r="D8" s="64"/>
      <c r="E8" s="65"/>
      <c r="F8" s="66"/>
      <c r="G8" s="64"/>
      <c r="H8" s="64"/>
      <c r="I8" s="64"/>
      <c r="J8" s="64"/>
      <c r="K8" s="64"/>
      <c r="L8" s="64" t="s">
        <v>26</v>
      </c>
      <c r="M8" s="64"/>
      <c r="N8" s="436">
        <f>P34</f>
        <v>0</v>
      </c>
      <c r="O8" s="436"/>
      <c r="P8" s="64"/>
    </row>
    <row r="9" spans="1:16" ht="15.6">
      <c r="A9" s="26" t="s">
        <v>646</v>
      </c>
      <c r="B9" s="70"/>
      <c r="C9" s="70"/>
      <c r="D9" s="70"/>
      <c r="E9" s="73"/>
      <c r="F9" s="74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>
      <c r="A10" s="75" t="s">
        <v>3</v>
      </c>
      <c r="B10" s="76" t="s">
        <v>57</v>
      </c>
      <c r="C10" s="77"/>
      <c r="D10" s="433" t="s">
        <v>58</v>
      </c>
      <c r="E10" s="438" t="s">
        <v>59</v>
      </c>
      <c r="F10" s="433" t="s">
        <v>60</v>
      </c>
      <c r="G10" s="433"/>
      <c r="H10" s="433"/>
      <c r="I10" s="433"/>
      <c r="J10" s="433"/>
      <c r="K10" s="433"/>
      <c r="L10" s="433" t="s">
        <v>61</v>
      </c>
      <c r="M10" s="433"/>
      <c r="N10" s="433"/>
      <c r="O10" s="433"/>
      <c r="P10" s="433"/>
    </row>
    <row r="11" spans="1:16" ht="46.2">
      <c r="A11" s="79" t="s">
        <v>6</v>
      </c>
      <c r="B11" s="80"/>
      <c r="C11" s="81" t="s">
        <v>62</v>
      </c>
      <c r="D11" s="437"/>
      <c r="E11" s="439"/>
      <c r="F11" s="332" t="s">
        <v>63</v>
      </c>
      <c r="G11" s="332" t="s">
        <v>64</v>
      </c>
      <c r="H11" s="332" t="s">
        <v>65</v>
      </c>
      <c r="I11" s="332" t="s">
        <v>66</v>
      </c>
      <c r="J11" s="332" t="s">
        <v>67</v>
      </c>
      <c r="K11" s="332" t="s">
        <v>68</v>
      </c>
      <c r="L11" s="332" t="s">
        <v>69</v>
      </c>
      <c r="M11" s="332" t="s">
        <v>65</v>
      </c>
      <c r="N11" s="332" t="s">
        <v>66</v>
      </c>
      <c r="O11" s="332" t="s">
        <v>67</v>
      </c>
      <c r="P11" s="332" t="s">
        <v>70</v>
      </c>
    </row>
    <row r="12" spans="1:16">
      <c r="A12" s="144">
        <v>1</v>
      </c>
      <c r="B12" s="144">
        <v>2</v>
      </c>
      <c r="C12" s="144">
        <v>3</v>
      </c>
      <c r="D12" s="144">
        <v>4</v>
      </c>
      <c r="E12" s="144">
        <v>5</v>
      </c>
      <c r="F12" s="144">
        <v>6</v>
      </c>
      <c r="G12" s="145">
        <v>7</v>
      </c>
      <c r="H12" s="82">
        <v>8</v>
      </c>
      <c r="I12" s="82">
        <v>9</v>
      </c>
      <c r="J12" s="82">
        <v>10</v>
      </c>
      <c r="K12" s="82">
        <v>11</v>
      </c>
      <c r="L12" s="82">
        <v>12</v>
      </c>
      <c r="M12" s="82">
        <v>13</v>
      </c>
      <c r="N12" s="82">
        <v>14</v>
      </c>
      <c r="O12" s="82">
        <v>15</v>
      </c>
      <c r="P12" s="82">
        <v>16</v>
      </c>
    </row>
    <row r="13" spans="1:16" s="118" customFormat="1">
      <c r="A13" s="134">
        <v>1</v>
      </c>
      <c r="B13" s="134"/>
      <c r="C13" s="268" t="s">
        <v>468</v>
      </c>
      <c r="D13" s="269" t="s">
        <v>197</v>
      </c>
      <c r="E13" s="269">
        <v>46</v>
      </c>
      <c r="F13" s="299"/>
      <c r="G13" s="300"/>
      <c r="H13" s="301"/>
      <c r="I13" s="301"/>
      <c r="J13" s="301"/>
      <c r="K13" s="191"/>
      <c r="L13" s="191"/>
      <c r="M13" s="191"/>
      <c r="N13" s="230"/>
      <c r="O13" s="231"/>
      <c r="P13" s="191"/>
    </row>
    <row r="14" spans="1:16" s="118" customFormat="1">
      <c r="A14" s="134">
        <v>2</v>
      </c>
      <c r="B14" s="134"/>
      <c r="C14" s="268" t="s">
        <v>469</v>
      </c>
      <c r="D14" s="270" t="s">
        <v>197</v>
      </c>
      <c r="E14" s="271">
        <v>5</v>
      </c>
      <c r="F14" s="299"/>
      <c r="G14" s="300"/>
      <c r="H14" s="302"/>
      <c r="I14" s="302"/>
      <c r="J14" s="303"/>
      <c r="K14" s="191"/>
      <c r="L14" s="191"/>
      <c r="M14" s="191"/>
      <c r="N14" s="230"/>
      <c r="O14" s="231"/>
      <c r="P14" s="191"/>
    </row>
    <row r="15" spans="1:16" s="118" customFormat="1">
      <c r="A15" s="134">
        <v>3</v>
      </c>
      <c r="B15" s="134"/>
      <c r="C15" s="272" t="s">
        <v>470</v>
      </c>
      <c r="D15" s="270" t="s">
        <v>197</v>
      </c>
      <c r="E15" s="271">
        <v>66</v>
      </c>
      <c r="F15" s="299"/>
      <c r="G15" s="300"/>
      <c r="H15" s="302"/>
      <c r="I15" s="302"/>
      <c r="J15" s="303"/>
      <c r="K15" s="191"/>
      <c r="L15" s="191"/>
      <c r="M15" s="191"/>
      <c r="N15" s="230"/>
      <c r="O15" s="231"/>
      <c r="P15" s="191"/>
    </row>
    <row r="16" spans="1:16" s="118" customFormat="1">
      <c r="A16" s="134">
        <v>4</v>
      </c>
      <c r="B16" s="134"/>
      <c r="C16" s="272" t="s">
        <v>471</v>
      </c>
      <c r="D16" s="270" t="s">
        <v>197</v>
      </c>
      <c r="E16" s="273">
        <v>5</v>
      </c>
      <c r="F16" s="299"/>
      <c r="G16" s="300"/>
      <c r="H16" s="302"/>
      <c r="I16" s="302"/>
      <c r="J16" s="303"/>
      <c r="K16" s="191"/>
      <c r="L16" s="191"/>
      <c r="M16" s="191"/>
      <c r="N16" s="230"/>
      <c r="O16" s="231"/>
      <c r="P16" s="191"/>
    </row>
    <row r="17" spans="1:16" s="118" customFormat="1">
      <c r="A17" s="134">
        <v>5</v>
      </c>
      <c r="B17" s="134"/>
      <c r="C17" s="274" t="s">
        <v>472</v>
      </c>
      <c r="D17" s="270" t="s">
        <v>197</v>
      </c>
      <c r="E17" s="273">
        <v>5</v>
      </c>
      <c r="F17" s="299"/>
      <c r="G17" s="300"/>
      <c r="H17" s="302"/>
      <c r="I17" s="302"/>
      <c r="J17" s="303"/>
      <c r="K17" s="191"/>
      <c r="L17" s="191"/>
      <c r="M17" s="191"/>
      <c r="N17" s="230"/>
      <c r="O17" s="231"/>
      <c r="P17" s="191"/>
    </row>
    <row r="18" spans="1:16" s="118" customFormat="1">
      <c r="A18" s="134">
        <v>6</v>
      </c>
      <c r="B18" s="134"/>
      <c r="C18" s="275" t="s">
        <v>473</v>
      </c>
      <c r="D18" s="270" t="s">
        <v>197</v>
      </c>
      <c r="E18" s="273">
        <v>5</v>
      </c>
      <c r="F18" s="299"/>
      <c r="G18" s="300"/>
      <c r="H18" s="302"/>
      <c r="I18" s="302"/>
      <c r="J18" s="303"/>
      <c r="K18" s="191"/>
      <c r="L18" s="191"/>
      <c r="M18" s="191"/>
      <c r="N18" s="230"/>
      <c r="O18" s="231"/>
      <c r="P18" s="191"/>
    </row>
    <row r="19" spans="1:16" s="118" customFormat="1">
      <c r="A19" s="134">
        <v>7</v>
      </c>
      <c r="B19" s="134"/>
      <c r="C19" s="275" t="s">
        <v>474</v>
      </c>
      <c r="D19" s="270" t="s">
        <v>197</v>
      </c>
      <c r="E19" s="273">
        <v>15</v>
      </c>
      <c r="F19" s="299"/>
      <c r="G19" s="300"/>
      <c r="H19" s="302"/>
      <c r="I19" s="302"/>
      <c r="J19" s="303"/>
      <c r="K19" s="191"/>
      <c r="L19" s="191"/>
      <c r="M19" s="191"/>
      <c r="N19" s="230"/>
      <c r="O19" s="231"/>
      <c r="P19" s="191"/>
    </row>
    <row r="20" spans="1:16" s="118" customFormat="1">
      <c r="A20" s="134">
        <v>8</v>
      </c>
      <c r="B20" s="134"/>
      <c r="C20" s="274" t="s">
        <v>475</v>
      </c>
      <c r="D20" s="270" t="s">
        <v>197</v>
      </c>
      <c r="E20" s="273">
        <v>1</v>
      </c>
      <c r="F20" s="299"/>
      <c r="G20" s="300"/>
      <c r="H20" s="302"/>
      <c r="I20" s="302"/>
      <c r="J20" s="303"/>
      <c r="K20" s="191"/>
      <c r="L20" s="191"/>
      <c r="M20" s="191"/>
      <c r="N20" s="230"/>
      <c r="O20" s="231"/>
      <c r="P20" s="191"/>
    </row>
    <row r="21" spans="1:16" s="118" customFormat="1">
      <c r="A21" s="134">
        <v>9</v>
      </c>
      <c r="B21" s="134"/>
      <c r="C21" s="274" t="s">
        <v>476</v>
      </c>
      <c r="D21" s="270" t="s">
        <v>197</v>
      </c>
      <c r="E21" s="273">
        <v>1</v>
      </c>
      <c r="F21" s="299"/>
      <c r="G21" s="300"/>
      <c r="H21" s="302"/>
      <c r="I21" s="302"/>
      <c r="J21" s="303"/>
      <c r="K21" s="191"/>
      <c r="L21" s="191"/>
      <c r="M21" s="191"/>
      <c r="N21" s="230"/>
      <c r="O21" s="231"/>
      <c r="P21" s="191"/>
    </row>
    <row r="22" spans="1:16" s="118" customFormat="1">
      <c r="A22" s="134">
        <v>10</v>
      </c>
      <c r="B22" s="134"/>
      <c r="C22" s="274" t="s">
        <v>477</v>
      </c>
      <c r="D22" s="270" t="s">
        <v>197</v>
      </c>
      <c r="E22" s="273">
        <v>1</v>
      </c>
      <c r="F22" s="299"/>
      <c r="G22" s="300"/>
      <c r="H22" s="302"/>
      <c r="I22" s="302"/>
      <c r="J22" s="303"/>
      <c r="K22" s="191"/>
      <c r="L22" s="191"/>
      <c r="M22" s="191"/>
      <c r="N22" s="230"/>
      <c r="O22" s="231"/>
      <c r="P22" s="191"/>
    </row>
    <row r="23" spans="1:16" s="118" customFormat="1">
      <c r="A23" s="134">
        <v>11</v>
      </c>
      <c r="B23" s="134"/>
      <c r="C23" s="275" t="s">
        <v>478</v>
      </c>
      <c r="D23" s="270" t="s">
        <v>197</v>
      </c>
      <c r="E23" s="273">
        <v>1</v>
      </c>
      <c r="F23" s="299"/>
      <c r="G23" s="300"/>
      <c r="H23" s="302"/>
      <c r="I23" s="302"/>
      <c r="J23" s="303"/>
      <c r="K23" s="191"/>
      <c r="L23" s="191"/>
      <c r="M23" s="191"/>
      <c r="N23" s="230"/>
      <c r="O23" s="231"/>
      <c r="P23" s="191"/>
    </row>
    <row r="24" spans="1:16" s="118" customFormat="1">
      <c r="A24" s="134">
        <v>12</v>
      </c>
      <c r="B24" s="134"/>
      <c r="C24" s="268" t="s">
        <v>479</v>
      </c>
      <c r="D24" s="270" t="s">
        <v>197</v>
      </c>
      <c r="E24" s="273">
        <v>1</v>
      </c>
      <c r="F24" s="299"/>
      <c r="G24" s="300"/>
      <c r="H24" s="302"/>
      <c r="I24" s="302"/>
      <c r="J24" s="303"/>
      <c r="K24" s="191"/>
      <c r="L24" s="191"/>
      <c r="M24" s="191"/>
      <c r="N24" s="230"/>
      <c r="O24" s="231"/>
      <c r="P24" s="191"/>
    </row>
    <row r="25" spans="1:16" s="118" customFormat="1">
      <c r="A25" s="134">
        <v>13</v>
      </c>
      <c r="B25" s="134"/>
      <c r="C25" s="268" t="s">
        <v>480</v>
      </c>
      <c r="D25" s="270" t="s">
        <v>396</v>
      </c>
      <c r="E25" s="273">
        <v>1400</v>
      </c>
      <c r="F25" s="299"/>
      <c r="G25" s="300"/>
      <c r="H25" s="302"/>
      <c r="I25" s="302"/>
      <c r="J25" s="303"/>
      <c r="K25" s="191"/>
      <c r="L25" s="191"/>
      <c r="M25" s="191"/>
      <c r="N25" s="230"/>
      <c r="O25" s="231"/>
      <c r="P25" s="191"/>
    </row>
    <row r="26" spans="1:16" s="118" customFormat="1">
      <c r="A26" s="134">
        <v>14</v>
      </c>
      <c r="B26" s="134"/>
      <c r="C26" s="268" t="s">
        <v>481</v>
      </c>
      <c r="D26" s="270" t="s">
        <v>396</v>
      </c>
      <c r="E26" s="273">
        <v>20</v>
      </c>
      <c r="F26" s="299"/>
      <c r="G26" s="300"/>
      <c r="H26" s="302"/>
      <c r="I26" s="302"/>
      <c r="J26" s="303"/>
      <c r="K26" s="191"/>
      <c r="L26" s="191"/>
      <c r="M26" s="191"/>
      <c r="N26" s="230"/>
      <c r="O26" s="231"/>
      <c r="P26" s="191"/>
    </row>
    <row r="27" spans="1:16" s="118" customFormat="1">
      <c r="A27" s="134">
        <v>15</v>
      </c>
      <c r="B27" s="134"/>
      <c r="C27" s="268" t="s">
        <v>482</v>
      </c>
      <c r="D27" s="270" t="s">
        <v>396</v>
      </c>
      <c r="E27" s="273">
        <v>140</v>
      </c>
      <c r="F27" s="299"/>
      <c r="G27" s="300"/>
      <c r="H27" s="302"/>
      <c r="I27" s="302"/>
      <c r="J27" s="303"/>
      <c r="K27" s="191"/>
      <c r="L27" s="191"/>
      <c r="M27" s="191"/>
      <c r="N27" s="230"/>
      <c r="O27" s="231"/>
      <c r="P27" s="191"/>
    </row>
    <row r="28" spans="1:16" s="118" customFormat="1">
      <c r="A28" s="134">
        <v>16</v>
      </c>
      <c r="B28" s="134"/>
      <c r="C28" s="268" t="s">
        <v>483</v>
      </c>
      <c r="D28" s="270" t="s">
        <v>396</v>
      </c>
      <c r="E28" s="273">
        <v>210</v>
      </c>
      <c r="F28" s="299"/>
      <c r="G28" s="300"/>
      <c r="H28" s="302"/>
      <c r="I28" s="302"/>
      <c r="J28" s="303"/>
      <c r="K28" s="191"/>
      <c r="L28" s="191"/>
      <c r="M28" s="191"/>
      <c r="N28" s="230"/>
      <c r="O28" s="231"/>
      <c r="P28" s="191"/>
    </row>
    <row r="29" spans="1:16" s="118" customFormat="1">
      <c r="A29" s="134">
        <v>17</v>
      </c>
      <c r="B29" s="134"/>
      <c r="C29" s="268" t="s">
        <v>484</v>
      </c>
      <c r="D29" s="270" t="s">
        <v>485</v>
      </c>
      <c r="E29" s="273">
        <v>1</v>
      </c>
      <c r="F29" s="299"/>
      <c r="G29" s="300"/>
      <c r="H29" s="302"/>
      <c r="I29" s="302"/>
      <c r="J29" s="303"/>
      <c r="K29" s="191"/>
      <c r="L29" s="191"/>
      <c r="M29" s="191"/>
      <c r="N29" s="230"/>
      <c r="O29" s="231"/>
      <c r="P29" s="191"/>
    </row>
    <row r="30" spans="1:16" s="118" customFormat="1">
      <c r="A30" s="134">
        <v>18</v>
      </c>
      <c r="B30" s="134"/>
      <c r="C30" s="268" t="s">
        <v>486</v>
      </c>
      <c r="D30" s="270" t="s">
        <v>485</v>
      </c>
      <c r="E30" s="273">
        <v>1</v>
      </c>
      <c r="F30" s="299"/>
      <c r="G30" s="300"/>
      <c r="H30" s="302"/>
      <c r="I30" s="302"/>
      <c r="J30" s="303"/>
      <c r="K30" s="191"/>
      <c r="L30" s="191"/>
      <c r="M30" s="191"/>
      <c r="N30" s="230"/>
      <c r="O30" s="231"/>
      <c r="P30" s="191"/>
    </row>
    <row r="31" spans="1:16" s="118" customFormat="1" ht="26.4">
      <c r="A31" s="134">
        <v>19</v>
      </c>
      <c r="B31" s="134"/>
      <c r="C31" s="268" t="s">
        <v>487</v>
      </c>
      <c r="D31" s="270" t="s">
        <v>485</v>
      </c>
      <c r="E31" s="273">
        <v>1</v>
      </c>
      <c r="F31" s="299"/>
      <c r="G31" s="300"/>
      <c r="H31" s="302"/>
      <c r="I31" s="302"/>
      <c r="J31" s="303"/>
      <c r="K31" s="191"/>
      <c r="L31" s="191"/>
      <c r="M31" s="191"/>
      <c r="N31" s="230"/>
      <c r="O31" s="231"/>
      <c r="P31" s="191"/>
    </row>
    <row r="32" spans="1:16" s="118" customFormat="1" ht="26.4">
      <c r="A32" s="134">
        <v>20</v>
      </c>
      <c r="B32" s="134"/>
      <c r="C32" s="268" t="s">
        <v>488</v>
      </c>
      <c r="D32" s="270" t="s">
        <v>485</v>
      </c>
      <c r="E32" s="273">
        <v>1</v>
      </c>
      <c r="F32" s="299"/>
      <c r="G32" s="300"/>
      <c r="H32" s="302"/>
      <c r="I32" s="302"/>
      <c r="J32" s="303"/>
      <c r="K32" s="191"/>
      <c r="L32" s="191"/>
      <c r="M32" s="191"/>
      <c r="N32" s="230"/>
      <c r="O32" s="231"/>
      <c r="P32" s="191"/>
    </row>
    <row r="33" spans="1:16" s="118" customFormat="1">
      <c r="A33" s="167"/>
      <c r="B33" s="236"/>
      <c r="C33" s="135"/>
      <c r="D33" s="136"/>
      <c r="E33" s="133"/>
      <c r="F33" s="170"/>
      <c r="G33" s="188"/>
      <c r="H33" s="189"/>
      <c r="I33" s="190"/>
      <c r="J33" s="191"/>
      <c r="K33" s="191">
        <f t="shared" ref="K33" si="0">H33+I33+J33</f>
        <v>0</v>
      </c>
      <c r="L33" s="191">
        <f t="shared" ref="L33" si="1">E33*F33</f>
        <v>0</v>
      </c>
      <c r="M33" s="191">
        <f t="shared" ref="M33" si="2">E33*H33</f>
        <v>0</v>
      </c>
      <c r="N33" s="230">
        <f t="shared" ref="N33" si="3">E33*I33</f>
        <v>0</v>
      </c>
      <c r="O33" s="231">
        <f t="shared" ref="O33" si="4">E33*J33</f>
        <v>0</v>
      </c>
      <c r="P33" s="191">
        <f t="shared" ref="P33" si="5">M33+N33+O33</f>
        <v>0</v>
      </c>
    </row>
    <row r="34" spans="1:16">
      <c r="A34" s="83" t="s">
        <v>10</v>
      </c>
      <c r="B34" s="84" t="s">
        <v>10</v>
      </c>
      <c r="C34" s="110" t="s">
        <v>190</v>
      </c>
      <c r="D34" s="85"/>
      <c r="E34" s="85"/>
      <c r="F34" s="85"/>
      <c r="G34" s="85"/>
      <c r="H34" s="85"/>
      <c r="I34" s="85"/>
      <c r="J34" s="86"/>
      <c r="K34" s="85"/>
      <c r="L34" s="168">
        <f>SUM(L13:L33)</f>
        <v>0</v>
      </c>
      <c r="M34" s="168">
        <f t="shared" ref="M34:P34" si="6">SUM(M13:M33)</f>
        <v>0</v>
      </c>
      <c r="N34" s="168">
        <f t="shared" si="6"/>
        <v>0</v>
      </c>
      <c r="O34" s="168">
        <f t="shared" si="6"/>
        <v>0</v>
      </c>
      <c r="P34" s="168">
        <f t="shared" si="6"/>
        <v>0</v>
      </c>
    </row>
    <row r="35" spans="1:16">
      <c r="E35" s="89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16">
      <c r="A36" s="276"/>
      <c r="B36" s="440" t="s">
        <v>489</v>
      </c>
      <c r="C36" s="440"/>
      <c r="D36" s="440"/>
      <c r="E36" s="440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1:16">
      <c r="A37" s="276"/>
      <c r="B37" s="276"/>
      <c r="C37" s="276"/>
      <c r="D37" s="276"/>
      <c r="E37" s="276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1:16" ht="15.6">
      <c r="A38" s="90"/>
      <c r="B38" s="91" t="s">
        <v>13</v>
      </c>
      <c r="C38" s="27"/>
      <c r="D38" s="92"/>
      <c r="E38" s="93"/>
      <c r="F38" s="27"/>
      <c r="G38" s="27"/>
      <c r="H38" s="27"/>
      <c r="I38" s="58"/>
      <c r="J38" s="59"/>
      <c r="K38" s="94"/>
      <c r="L38" s="58"/>
      <c r="M38" s="55"/>
      <c r="N38" s="95"/>
      <c r="O38" s="34"/>
      <c r="P38" s="88"/>
    </row>
    <row r="39" spans="1:16">
      <c r="A39" s="87"/>
      <c r="B39" s="91"/>
      <c r="C39" s="29"/>
      <c r="D39" s="96"/>
      <c r="E39" s="97" t="s">
        <v>14</v>
      </c>
      <c r="F39" s="29"/>
      <c r="G39" s="29"/>
      <c r="H39" s="29"/>
      <c r="I39" s="31"/>
      <c r="J39" s="31"/>
      <c r="K39" s="31"/>
      <c r="L39" s="31"/>
      <c r="M39" s="34"/>
      <c r="N39" s="88"/>
      <c r="O39" s="88"/>
      <c r="P39" s="88"/>
    </row>
    <row r="40" spans="1:16">
      <c r="A40" s="87"/>
      <c r="B40" s="91" t="s">
        <v>15</v>
      </c>
      <c r="C40" s="27"/>
      <c r="D40" s="92"/>
      <c r="E40" s="93"/>
      <c r="F40" s="27"/>
      <c r="G40" s="27"/>
      <c r="H40" s="27"/>
      <c r="I40" s="31"/>
      <c r="J40" s="31"/>
      <c r="K40" s="31"/>
      <c r="L40" s="31"/>
      <c r="M40" s="34"/>
      <c r="N40" s="88"/>
      <c r="O40" s="88"/>
      <c r="P40" s="88"/>
    </row>
    <row r="41" spans="1:16">
      <c r="A41" s="87"/>
      <c r="B41" s="91"/>
      <c r="C41" s="29"/>
      <c r="D41" s="96"/>
      <c r="E41" s="97" t="s">
        <v>14</v>
      </c>
      <c r="F41" s="29"/>
      <c r="G41" s="29"/>
      <c r="H41" s="29"/>
      <c r="I41" s="31"/>
      <c r="J41" s="31"/>
      <c r="K41" s="31"/>
      <c r="L41" s="31"/>
      <c r="M41" s="34"/>
      <c r="N41" s="88"/>
      <c r="O41" s="88"/>
      <c r="P41" s="88"/>
    </row>
    <row r="42" spans="1:16">
      <c r="A42" s="87"/>
      <c r="B42" s="91" t="s">
        <v>16</v>
      </c>
      <c r="C42" s="27"/>
      <c r="D42" s="91"/>
      <c r="E42" s="62"/>
      <c r="F42" s="31"/>
      <c r="G42" s="31"/>
      <c r="H42" s="31"/>
      <c r="I42" s="31"/>
      <c r="J42" s="31"/>
      <c r="K42" s="31"/>
      <c r="L42" s="31"/>
      <c r="M42" s="34"/>
      <c r="N42" s="88"/>
      <c r="O42" s="88"/>
      <c r="P42" s="88"/>
    </row>
    <row r="43" spans="1:16">
      <c r="A43" s="87"/>
      <c r="B43" s="34"/>
      <c r="C43" s="34"/>
      <c r="D43" s="34"/>
      <c r="E43" s="62"/>
      <c r="F43" s="34"/>
      <c r="G43" s="34"/>
      <c r="H43" s="34"/>
      <c r="I43" s="34"/>
      <c r="J43" s="34"/>
      <c r="K43" s="34"/>
      <c r="L43" s="34"/>
      <c r="M43" s="34"/>
      <c r="N43" s="88"/>
      <c r="O43" s="88"/>
      <c r="P43" s="88"/>
    </row>
    <row r="44" spans="1:16">
      <c r="A44" s="87"/>
      <c r="B44" s="34"/>
      <c r="C44" s="34"/>
      <c r="D44" s="34"/>
      <c r="E44" s="62"/>
      <c r="F44" s="34"/>
      <c r="G44" s="34"/>
      <c r="H44" s="34"/>
      <c r="I44" s="34"/>
      <c r="J44" s="34"/>
      <c r="K44" s="34"/>
      <c r="L44" s="34"/>
      <c r="M44" s="34"/>
      <c r="N44" s="88"/>
      <c r="O44" s="88"/>
      <c r="P44" s="88"/>
    </row>
  </sheetData>
  <mergeCells count="7">
    <mergeCell ref="B36:E36"/>
    <mergeCell ref="A1:P1"/>
    <mergeCell ref="N8:O8"/>
    <mergeCell ref="D10:D11"/>
    <mergeCell ref="E10:E11"/>
    <mergeCell ref="F10:K10"/>
    <mergeCell ref="L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49</vt:i4>
      </vt:variant>
    </vt:vector>
  </HeadingPairs>
  <TitlesOfParts>
    <vt:vector size="65" baseType="lpstr">
      <vt:lpstr>kopt</vt:lpstr>
      <vt:lpstr>kops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kops 2</vt:lpstr>
      <vt:lpstr>2-1</vt:lpstr>
      <vt:lpstr>2-2</vt:lpstr>
      <vt:lpstr>2-3</vt:lpstr>
      <vt:lpstr>_____xlnm._FilterDatabase_1</vt:lpstr>
      <vt:lpstr>'2-1'!_____xlnm._FilterDatabase_2</vt:lpstr>
      <vt:lpstr>'1-2'!_____xlnm._FilterDatabase_3</vt:lpstr>
      <vt:lpstr>'1-3'!_____xlnm._FilterDatabase_3</vt:lpstr>
      <vt:lpstr>'1-4'!_____xlnm._FilterDatabase_3</vt:lpstr>
      <vt:lpstr>'1-5'!_____xlnm._FilterDatabase_3</vt:lpstr>
      <vt:lpstr>'2-3'!_____xlnm._FilterDatabase_3</vt:lpstr>
      <vt:lpstr>_____xlnm._FilterDatabase_3</vt:lpstr>
      <vt:lpstr>____xlnm._FilterDatabase</vt:lpstr>
      <vt:lpstr>___xlnm._FilterDatabase_1</vt:lpstr>
      <vt:lpstr>___xlnm._FilterDatabase_1_1</vt:lpstr>
      <vt:lpstr>'1-2'!___xlnm._FilterDatabase_3</vt:lpstr>
      <vt:lpstr>'1-3'!___xlnm._FilterDatabase_3</vt:lpstr>
      <vt:lpstr>'1-4'!___xlnm._FilterDatabase_3</vt:lpstr>
      <vt:lpstr>'1-5'!___xlnm._FilterDatabase_3</vt:lpstr>
      <vt:lpstr>'2-1'!___xlnm._FilterDatabase_3</vt:lpstr>
      <vt:lpstr>'2-2'!___xlnm._FilterDatabase_3</vt:lpstr>
      <vt:lpstr>'2-3'!___xlnm._FilterDatabase_3</vt:lpstr>
      <vt:lpstr>'1-2'!___xlnm._FilterDatabase_3_1</vt:lpstr>
      <vt:lpstr>'1-3'!___xlnm._FilterDatabase_3_1</vt:lpstr>
      <vt:lpstr>'1-4'!___xlnm._FilterDatabase_3_1</vt:lpstr>
      <vt:lpstr>'1-5'!___xlnm._FilterDatabase_3_1</vt:lpstr>
      <vt:lpstr>'2-1'!___xlnm._FilterDatabase_3_1</vt:lpstr>
      <vt:lpstr>'2-2'!___xlnm._FilterDatabase_3_1</vt:lpstr>
      <vt:lpstr>'2-3'!___xlnm._FilterDatabase_3_1</vt:lpstr>
      <vt:lpstr>___xlnm._FilterDatabase_6</vt:lpstr>
      <vt:lpstr>'1-1'!__xlnm._FilterDatabase</vt:lpstr>
      <vt:lpstr>'1-2'!__xlnm._FilterDatabase</vt:lpstr>
      <vt:lpstr>'1-3'!__xlnm._FilterDatabase</vt:lpstr>
      <vt:lpstr>'1-4'!__xlnm._FilterDatabase</vt:lpstr>
      <vt:lpstr>'1-5'!__xlnm._FilterDatabase</vt:lpstr>
      <vt:lpstr>'2-1'!__xlnm._FilterDatabase</vt:lpstr>
      <vt:lpstr>'2-2'!__xlnm._FilterDatabase</vt:lpstr>
      <vt:lpstr>'2-3'!__xlnm._FilterDatabase</vt:lpstr>
      <vt:lpstr>'1-2'!__xlnm._FilterDatabase_1</vt:lpstr>
      <vt:lpstr>'1-3'!__xlnm._FilterDatabase_1</vt:lpstr>
      <vt:lpstr>'1-4'!__xlnm._FilterDatabase_1</vt:lpstr>
      <vt:lpstr>'1-5'!__xlnm._FilterDatabase_1</vt:lpstr>
      <vt:lpstr>'2-1'!__xlnm._FilterDatabase_1</vt:lpstr>
      <vt:lpstr>'2-2'!__xlnm._FilterDatabase_1</vt:lpstr>
      <vt:lpstr>'2-3'!__xlnm._FilterDatabase_1</vt:lpstr>
      <vt:lpstr>'1-2'!__xlnm._FilterDatabase_1_1</vt:lpstr>
      <vt:lpstr>'1-3'!__xlnm._FilterDatabase_1_1</vt:lpstr>
      <vt:lpstr>'1-4'!__xlnm._FilterDatabase_1_1</vt:lpstr>
      <vt:lpstr>'1-5'!__xlnm._FilterDatabase_1_1</vt:lpstr>
      <vt:lpstr>'2-1'!__xlnm._FilterDatabase_1_1</vt:lpstr>
      <vt:lpstr>'2-2'!__xlnm._FilterDatabase_1_1</vt:lpstr>
      <vt:lpstr>'2-3'!__xlnm._FilterDatabase_1_1</vt:lpstr>
      <vt:lpstr>'1-1'!Print_Area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Anzelika Kanberga</cp:lastModifiedBy>
  <cp:revision/>
  <dcterms:created xsi:type="dcterms:W3CDTF">2017-11-09T11:47:32Z</dcterms:created>
  <dcterms:modified xsi:type="dcterms:W3CDTF">2018-07-13T05:36:26Z</dcterms:modified>
</cp:coreProperties>
</file>