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arba dators\Ceļu saraksti 2019\2021\"/>
    </mc:Choice>
  </mc:AlternateContent>
  <xr:revisionPtr revIDLastSave="0" documentId="8_{D395B87B-A416-4F3D-BB46-3C1760CC738B}" xr6:coauthVersionLast="45" xr6:coauthVersionMax="45" xr10:uidLastSave="{00000000-0000-0000-0000-000000000000}"/>
  <bookViews>
    <workbookView xWindow="6390" yWindow="2865" windowWidth="21600" windowHeight="11385" xr2:uid="{00000000-000D-0000-FFFF-FFFF00000000}"/>
  </bookViews>
  <sheets>
    <sheet name="1.pielik-MK Not.361" sheetId="1" r:id="rId1"/>
    <sheet name="2.pielik-MK Not.36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0" i="2" l="1"/>
  <c r="W95" i="1"/>
  <c r="W96" i="1"/>
  <c r="W97" i="1"/>
  <c r="W98" i="1"/>
  <c r="W99" i="1"/>
  <c r="W100" i="1"/>
  <c r="W105" i="1"/>
  <c r="W106" i="1"/>
  <c r="W107" i="1"/>
  <c r="W108" i="1"/>
  <c r="W109" i="1"/>
  <c r="W110" i="1"/>
  <c r="W112" i="1"/>
  <c r="W113" i="1"/>
  <c r="W114" i="1"/>
  <c r="W118" i="1"/>
  <c r="W119" i="1"/>
  <c r="W120" i="1"/>
  <c r="W121" i="1"/>
  <c r="W92" i="1"/>
  <c r="W93" i="1"/>
  <c r="T98" i="1"/>
  <c r="T101" i="1"/>
  <c r="T102" i="1"/>
  <c r="T103" i="1"/>
  <c r="T104" i="1"/>
  <c r="T105" i="1"/>
  <c r="T107" i="1"/>
  <c r="T109" i="1"/>
  <c r="T110" i="1"/>
  <c r="T111" i="1"/>
  <c r="T112" i="1"/>
  <c r="T113" i="1"/>
  <c r="T114" i="1"/>
  <c r="T115" i="1"/>
  <c r="T116" i="1"/>
  <c r="T117" i="1"/>
  <c r="T118" i="1"/>
  <c r="T119" i="1"/>
  <c r="T121" i="1"/>
  <c r="T122" i="1"/>
  <c r="T55" i="1"/>
  <c r="T56" i="1"/>
  <c r="T57" i="1"/>
  <c r="T58" i="1"/>
  <c r="T59" i="1"/>
  <c r="T60" i="1"/>
  <c r="T61" i="1"/>
  <c r="T62" i="1"/>
  <c r="T63" i="1"/>
  <c r="T64" i="1"/>
  <c r="T66" i="1"/>
  <c r="T68" i="1"/>
  <c r="T69" i="1"/>
  <c r="T70" i="1"/>
  <c r="T71" i="1"/>
  <c r="T72" i="1"/>
  <c r="T73" i="1"/>
  <c r="T74" i="1"/>
  <c r="T46" i="1"/>
  <c r="T47" i="1"/>
  <c r="T48" i="1"/>
  <c r="T49" i="1"/>
  <c r="T51" i="1"/>
  <c r="T52" i="1"/>
  <c r="T54" i="1"/>
  <c r="T44" i="1"/>
  <c r="T45" i="1"/>
  <c r="AD39" i="2"/>
  <c r="AC39" i="2"/>
  <c r="AB39" i="2"/>
  <c r="AA39" i="2"/>
  <c r="Z39" i="2"/>
  <c r="T39" i="2"/>
  <c r="S39" i="2"/>
  <c r="AE40" i="2" l="1"/>
  <c r="L40" i="2"/>
  <c r="K40" i="2"/>
  <c r="H40" i="2"/>
  <c r="K123" i="1"/>
  <c r="L123" i="1"/>
  <c r="B78" i="1" l="1"/>
  <c r="AC98" i="2" l="1"/>
  <c r="AB98" i="2"/>
  <c r="AB99" i="2"/>
  <c r="Z98" i="2"/>
  <c r="Z99" i="2"/>
  <c r="V98" i="2"/>
  <c r="U98" i="2"/>
  <c r="U99" i="2"/>
  <c r="S98" i="2"/>
  <c r="S99" i="2"/>
  <c r="AC77" i="2"/>
  <c r="AC78" i="2"/>
  <c r="AC79" i="2"/>
  <c r="AC80" i="2"/>
  <c r="AC81" i="2"/>
  <c r="AC82" i="2"/>
  <c r="AB77" i="2"/>
  <c r="AB78" i="2"/>
  <c r="AB79" i="2"/>
  <c r="AB80" i="2"/>
  <c r="AB81" i="2"/>
  <c r="AB82" i="2"/>
  <c r="AA77" i="2"/>
  <c r="AA78" i="2"/>
  <c r="AA79" i="2"/>
  <c r="AA80" i="2"/>
  <c r="AA81" i="2"/>
  <c r="AA82" i="2"/>
  <c r="Z77" i="2"/>
  <c r="V78" i="2"/>
  <c r="V79" i="2"/>
  <c r="V80" i="2"/>
  <c r="V81" i="2"/>
  <c r="V82" i="2"/>
  <c r="U77" i="2"/>
  <c r="U78" i="2"/>
  <c r="U79" i="2"/>
  <c r="U80" i="2"/>
  <c r="U81" i="2"/>
  <c r="U82" i="2"/>
  <c r="T77" i="2"/>
  <c r="T78" i="2"/>
  <c r="T79" i="2"/>
  <c r="T80" i="2"/>
  <c r="T81" i="2"/>
  <c r="T82" i="2"/>
  <c r="S77" i="2"/>
  <c r="AC58" i="2"/>
  <c r="AC59" i="2"/>
  <c r="AC60" i="2"/>
  <c r="AC61" i="2"/>
  <c r="AB57" i="2"/>
  <c r="AB58" i="2"/>
  <c r="AB59" i="2"/>
  <c r="AB60" i="2"/>
  <c r="AB61" i="2"/>
  <c r="AA57" i="2"/>
  <c r="AA58" i="2"/>
  <c r="AA59" i="2"/>
  <c r="AA61" i="2"/>
  <c r="Z60" i="2"/>
  <c r="Z61" i="2"/>
  <c r="V57" i="2"/>
  <c r="V58" i="2"/>
  <c r="V59" i="2"/>
  <c r="V60" i="2"/>
  <c r="V61" i="2"/>
  <c r="U57" i="2"/>
  <c r="U58" i="2"/>
  <c r="U59" i="2"/>
  <c r="U60" i="2"/>
  <c r="U61" i="2"/>
  <c r="T57" i="2"/>
  <c r="T58" i="2"/>
  <c r="T59" i="2"/>
  <c r="T61" i="2"/>
  <c r="S60" i="2"/>
  <c r="S61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7" i="2"/>
  <c r="AD38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A20" i="2"/>
  <c r="AA21" i="2"/>
  <c r="AA22" i="2"/>
  <c r="AA23" i="2"/>
  <c r="AA24" i="2"/>
  <c r="AA26" i="2"/>
  <c r="AA27" i="2"/>
  <c r="AA28" i="2"/>
  <c r="AA29" i="2"/>
  <c r="AA30" i="2"/>
  <c r="AA31" i="2"/>
  <c r="AA32" i="2"/>
  <c r="AA33" i="2"/>
  <c r="AA34" i="2"/>
  <c r="AA36" i="2"/>
  <c r="AA37" i="2"/>
  <c r="AA38" i="2"/>
  <c r="Z22" i="2"/>
  <c r="Z25" i="2"/>
  <c r="Z32" i="2"/>
  <c r="Z34" i="2"/>
  <c r="Z35" i="2"/>
  <c r="Z36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7" i="2"/>
  <c r="W38" i="2"/>
  <c r="V21" i="2"/>
  <c r="V22" i="2"/>
  <c r="V23" i="2"/>
  <c r="V24" i="2"/>
  <c r="V25" i="2"/>
  <c r="V26" i="2"/>
  <c r="V27" i="2"/>
  <c r="V28" i="2"/>
  <c r="V29" i="2"/>
  <c r="V30" i="2"/>
  <c r="V31" i="2"/>
  <c r="V33" i="2"/>
  <c r="V35" i="2"/>
  <c r="V36" i="2"/>
  <c r="V37" i="2"/>
  <c r="V38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T20" i="2"/>
  <c r="T21" i="2"/>
  <c r="T22" i="2"/>
  <c r="T23" i="2"/>
  <c r="T24" i="2"/>
  <c r="T26" i="2"/>
  <c r="T27" i="2"/>
  <c r="T28" i="2"/>
  <c r="T29" i="2"/>
  <c r="T30" i="2"/>
  <c r="T31" i="2"/>
  <c r="T32" i="2"/>
  <c r="T33" i="2"/>
  <c r="T34" i="2"/>
  <c r="T36" i="2"/>
  <c r="T37" i="2"/>
  <c r="T38" i="2"/>
  <c r="S22" i="2"/>
  <c r="S25" i="2"/>
  <c r="S32" i="2"/>
  <c r="S34" i="2"/>
  <c r="S35" i="2"/>
  <c r="S36" i="2"/>
  <c r="T93" i="1" l="1"/>
  <c r="T94" i="1"/>
  <c r="T95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U94" i="1"/>
  <c r="U96" i="1"/>
  <c r="U97" i="1"/>
  <c r="U99" i="1"/>
  <c r="U100" i="1"/>
  <c r="U101" i="1"/>
  <c r="U102" i="1"/>
  <c r="U103" i="1"/>
  <c r="U104" i="1"/>
  <c r="U106" i="1"/>
  <c r="U108" i="1"/>
  <c r="U111" i="1"/>
  <c r="U115" i="1"/>
  <c r="U116" i="1"/>
  <c r="U117" i="1"/>
  <c r="U120" i="1"/>
  <c r="U122" i="1"/>
  <c r="T92" i="1"/>
  <c r="W46" i="1"/>
  <c r="W47" i="1"/>
  <c r="W48" i="1"/>
  <c r="W49" i="1"/>
  <c r="W50" i="1"/>
  <c r="W51" i="1"/>
  <c r="W52" i="1"/>
  <c r="W53" i="1"/>
  <c r="W54" i="1"/>
  <c r="W55" i="1"/>
  <c r="W57" i="1"/>
  <c r="W58" i="1"/>
  <c r="W59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U50" i="1"/>
  <c r="U53" i="1"/>
  <c r="U55" i="1"/>
  <c r="U56" i="1"/>
  <c r="U60" i="1"/>
  <c r="U65" i="1"/>
  <c r="U67" i="1"/>
  <c r="U68" i="1"/>
  <c r="U69" i="1"/>
  <c r="U70" i="1"/>
  <c r="U71" i="1"/>
  <c r="U72" i="1"/>
  <c r="U73" i="1"/>
  <c r="W41" i="1"/>
  <c r="W42" i="1"/>
  <c r="W43" i="1"/>
  <c r="V41" i="1"/>
  <c r="V42" i="1"/>
  <c r="V43" i="1"/>
  <c r="U42" i="1"/>
  <c r="U43" i="1"/>
  <c r="T41" i="1"/>
  <c r="W22" i="1"/>
  <c r="W23" i="1"/>
  <c r="W24" i="1"/>
  <c r="W25" i="1"/>
  <c r="V25" i="1"/>
  <c r="V21" i="1"/>
  <c r="V22" i="1"/>
  <c r="V23" i="1"/>
  <c r="V24" i="1"/>
  <c r="U23" i="1"/>
  <c r="U24" i="1"/>
  <c r="U26" i="1"/>
  <c r="T24" i="1"/>
  <c r="T25" i="1"/>
  <c r="T22" i="1"/>
  <c r="F94" i="1"/>
  <c r="W94" i="1" s="1"/>
  <c r="F74" i="1"/>
  <c r="U74" i="1" s="1"/>
  <c r="F107" i="1" l="1"/>
  <c r="U107" i="1" s="1"/>
  <c r="F105" i="1"/>
  <c r="U105" i="1" s="1"/>
  <c r="F75" i="1" l="1"/>
  <c r="F76" i="1"/>
  <c r="F55" i="1" l="1"/>
  <c r="F50" i="1"/>
  <c r="T50" i="1" s="1"/>
  <c r="F77" i="2" l="1"/>
  <c r="V77" i="2" s="1"/>
  <c r="E99" i="2" l="1"/>
  <c r="AC99" i="2" l="1"/>
  <c r="AA99" i="2"/>
  <c r="F43" i="1"/>
  <c r="T43" i="1" s="1"/>
  <c r="F42" i="1"/>
  <c r="T42" i="1" s="1"/>
  <c r="F41" i="1"/>
  <c r="U41" i="1" l="1"/>
  <c r="F23" i="1"/>
  <c r="T23" i="1" s="1"/>
  <c r="E36" i="2"/>
  <c r="AD36" i="2" s="1"/>
  <c r="E37" i="2"/>
  <c r="Z37" i="2" s="1"/>
  <c r="W18" i="2" l="1"/>
  <c r="W19" i="2"/>
  <c r="W20" i="2"/>
  <c r="W21" i="2"/>
  <c r="F36" i="2"/>
  <c r="W36" i="2" s="1"/>
  <c r="AD18" i="2"/>
  <c r="AD19" i="2"/>
  <c r="F99" i="2"/>
  <c r="F122" i="1"/>
  <c r="W122" i="1" s="1"/>
  <c r="F117" i="1"/>
  <c r="W117" i="1" s="1"/>
  <c r="F116" i="1"/>
  <c r="W116" i="1" s="1"/>
  <c r="F115" i="1"/>
  <c r="W115" i="1" s="1"/>
  <c r="F111" i="1"/>
  <c r="W111" i="1" s="1"/>
  <c r="F104" i="1"/>
  <c r="W104" i="1" s="1"/>
  <c r="F103" i="1"/>
  <c r="W103" i="1" s="1"/>
  <c r="F102" i="1"/>
  <c r="W102" i="1" s="1"/>
  <c r="F101" i="1"/>
  <c r="W101" i="1" s="1"/>
  <c r="F121" i="1"/>
  <c r="U121" i="1" s="1"/>
  <c r="F119" i="1"/>
  <c r="U119" i="1" s="1"/>
  <c r="F118" i="1"/>
  <c r="U118" i="1" s="1"/>
  <c r="F114" i="1"/>
  <c r="U114" i="1" s="1"/>
  <c r="F113" i="1"/>
  <c r="U113" i="1" s="1"/>
  <c r="F112" i="1"/>
  <c r="U112" i="1" s="1"/>
  <c r="F110" i="1"/>
  <c r="U110" i="1" s="1"/>
  <c r="F108" i="1"/>
  <c r="T108" i="1" s="1"/>
  <c r="F106" i="1"/>
  <c r="T106" i="1" s="1"/>
  <c r="F98" i="1"/>
  <c r="U98" i="1" s="1"/>
  <c r="F95" i="1"/>
  <c r="U95" i="1" s="1"/>
  <c r="F120" i="1"/>
  <c r="T120" i="1" s="1"/>
  <c r="F109" i="1"/>
  <c r="U109" i="1" s="1"/>
  <c r="F100" i="1"/>
  <c r="T100" i="1" s="1"/>
  <c r="F99" i="1"/>
  <c r="T99" i="1" s="1"/>
  <c r="F97" i="1"/>
  <c r="T97" i="1" s="1"/>
  <c r="F96" i="1"/>
  <c r="T96" i="1" s="1"/>
  <c r="F93" i="1"/>
  <c r="U93" i="1" s="1"/>
  <c r="B123" i="1"/>
  <c r="F92" i="1"/>
  <c r="U92" i="1" s="1"/>
  <c r="W77" i="1"/>
  <c r="W76" i="1"/>
  <c r="W75" i="1"/>
  <c r="F60" i="1"/>
  <c r="W60" i="1" s="1"/>
  <c r="F56" i="1"/>
  <c r="W56" i="1" s="1"/>
  <c r="V77" i="1"/>
  <c r="V76" i="1"/>
  <c r="V75" i="1"/>
  <c r="U77" i="1"/>
  <c r="U76" i="1"/>
  <c r="U75" i="1"/>
  <c r="F66" i="1"/>
  <c r="U66" i="1" s="1"/>
  <c r="F64" i="1"/>
  <c r="U64" i="1" s="1"/>
  <c r="F63" i="1"/>
  <c r="U63" i="1" s="1"/>
  <c r="F62" i="1"/>
  <c r="U62" i="1" s="1"/>
  <c r="F61" i="1"/>
  <c r="U61" i="1" s="1"/>
  <c r="F59" i="1"/>
  <c r="U59" i="1" s="1"/>
  <c r="F58" i="1"/>
  <c r="U58" i="1" s="1"/>
  <c r="F57" i="1"/>
  <c r="U57" i="1" s="1"/>
  <c r="F54" i="1"/>
  <c r="U54" i="1" s="1"/>
  <c r="F52" i="1"/>
  <c r="U52" i="1" s="1"/>
  <c r="F51" i="1"/>
  <c r="U51" i="1" s="1"/>
  <c r="T77" i="1"/>
  <c r="T76" i="1"/>
  <c r="T75" i="1"/>
  <c r="F67" i="1"/>
  <c r="T67" i="1" s="1"/>
  <c r="F65" i="1"/>
  <c r="T65" i="1" s="1"/>
  <c r="F53" i="1"/>
  <c r="T53" i="1" s="1"/>
  <c r="W26" i="1"/>
  <c r="V26" i="1"/>
  <c r="F25" i="1"/>
  <c r="U25" i="1" s="1"/>
  <c r="T26" i="1"/>
  <c r="F49" i="1"/>
  <c r="U49" i="1" s="1"/>
  <c r="F48" i="1"/>
  <c r="U48" i="1" s="1"/>
  <c r="F47" i="1"/>
  <c r="U47" i="1" s="1"/>
  <c r="F46" i="1"/>
  <c r="U46" i="1" s="1"/>
  <c r="F45" i="1"/>
  <c r="U45" i="1" s="1"/>
  <c r="F44" i="1"/>
  <c r="Y75" i="1"/>
  <c r="X75" i="1"/>
  <c r="L27" i="1"/>
  <c r="K27" i="1"/>
  <c r="F22" i="1"/>
  <c r="U22" i="1" s="1"/>
  <c r="F21" i="1"/>
  <c r="U21" i="1" s="1"/>
  <c r="F20" i="1"/>
  <c r="U20" i="1" s="1"/>
  <c r="F19" i="1"/>
  <c r="U19" i="1" s="1"/>
  <c r="F18" i="1"/>
  <c r="V97" i="2"/>
  <c r="V18" i="2"/>
  <c r="V19" i="2"/>
  <c r="V20" i="2"/>
  <c r="F32" i="2"/>
  <c r="V32" i="2" s="1"/>
  <c r="F34" i="2"/>
  <c r="V34" i="2" s="1"/>
  <c r="V55" i="2"/>
  <c r="V56" i="2"/>
  <c r="V76" i="2"/>
  <c r="AC97" i="2"/>
  <c r="AC18" i="2"/>
  <c r="AC19" i="2"/>
  <c r="AC55" i="2"/>
  <c r="AC56" i="2"/>
  <c r="AC57" i="2"/>
  <c r="AC76" i="2"/>
  <c r="AB97" i="2"/>
  <c r="AB18" i="2"/>
  <c r="AB19" i="2"/>
  <c r="AB55" i="2"/>
  <c r="AB56" i="2"/>
  <c r="AB76" i="2"/>
  <c r="U97" i="2"/>
  <c r="U18" i="2"/>
  <c r="U19" i="2"/>
  <c r="U20" i="2"/>
  <c r="U55" i="2"/>
  <c r="U56" i="2"/>
  <c r="U76" i="2"/>
  <c r="F97" i="2"/>
  <c r="T97" i="2" s="1"/>
  <c r="E98" i="2"/>
  <c r="T18" i="2"/>
  <c r="T19" i="2"/>
  <c r="E25" i="2"/>
  <c r="E35" i="2"/>
  <c r="T55" i="2"/>
  <c r="T56" i="2"/>
  <c r="E60" i="2"/>
  <c r="T76" i="2"/>
  <c r="E97" i="2"/>
  <c r="AA97" i="2" s="1"/>
  <c r="AA18" i="2"/>
  <c r="AA19" i="2"/>
  <c r="AA55" i="2"/>
  <c r="AA56" i="2"/>
  <c r="AA76" i="2"/>
  <c r="S97" i="2"/>
  <c r="E18" i="2"/>
  <c r="E19" i="2"/>
  <c r="E20" i="2"/>
  <c r="F21" i="2"/>
  <c r="S21" i="2" s="1"/>
  <c r="F23" i="2"/>
  <c r="S23" i="2" s="1"/>
  <c r="E24" i="2"/>
  <c r="E26" i="2"/>
  <c r="E27" i="2"/>
  <c r="E28" i="2"/>
  <c r="E29" i="2"/>
  <c r="F30" i="2"/>
  <c r="S30" i="2" s="1"/>
  <c r="E31" i="2"/>
  <c r="F33" i="2"/>
  <c r="S33" i="2" s="1"/>
  <c r="F37" i="2"/>
  <c r="S37" i="2" s="1"/>
  <c r="E38" i="2"/>
  <c r="F55" i="2"/>
  <c r="S55" i="2" s="1"/>
  <c r="F56" i="2"/>
  <c r="S56" i="2" s="1"/>
  <c r="F57" i="2"/>
  <c r="S57" i="2" s="1"/>
  <c r="F58" i="2"/>
  <c r="S58" i="2" s="1"/>
  <c r="E59" i="2"/>
  <c r="E76" i="2"/>
  <c r="F76" i="2" s="1"/>
  <c r="E78" i="2"/>
  <c r="E79" i="2"/>
  <c r="E80" i="2"/>
  <c r="E81" i="2"/>
  <c r="E82" i="2"/>
  <c r="Z97" i="2"/>
  <c r="E21" i="2"/>
  <c r="Z21" i="2" s="1"/>
  <c r="E23" i="2"/>
  <c r="Z23" i="2" s="1"/>
  <c r="E30" i="2"/>
  <c r="Z30" i="2" s="1"/>
  <c r="E33" i="2"/>
  <c r="Z33" i="2" s="1"/>
  <c r="E55" i="2"/>
  <c r="Z55" i="2" s="1"/>
  <c r="E56" i="2"/>
  <c r="Z56" i="2" s="1"/>
  <c r="E57" i="2"/>
  <c r="Z57" i="2" s="1"/>
  <c r="E58" i="2"/>
  <c r="Z58" i="2" s="1"/>
  <c r="L62" i="2"/>
  <c r="L83" i="2"/>
  <c r="L100" i="2"/>
  <c r="K62" i="2"/>
  <c r="K83" i="2"/>
  <c r="K100" i="2"/>
  <c r="H62" i="2"/>
  <c r="H83" i="2"/>
  <c r="H100" i="2"/>
  <c r="A62" i="2"/>
  <c r="A83" i="2"/>
  <c r="A100" i="2"/>
  <c r="K78" i="1"/>
  <c r="L78" i="1"/>
  <c r="H129" i="1"/>
  <c r="W18" i="1"/>
  <c r="W19" i="1"/>
  <c r="W20" i="1"/>
  <c r="W21" i="1"/>
  <c r="W44" i="1"/>
  <c r="W45" i="1"/>
  <c r="V18" i="1"/>
  <c r="V19" i="1"/>
  <c r="V20" i="1"/>
  <c r="V44" i="1"/>
  <c r="V45" i="1"/>
  <c r="V46" i="1"/>
  <c r="V47" i="1"/>
  <c r="V92" i="1"/>
  <c r="U18" i="1"/>
  <c r="T19" i="1"/>
  <c r="T20" i="1"/>
  <c r="T21" i="1"/>
  <c r="F26" i="1"/>
  <c r="X26" i="1" s="1"/>
  <c r="F77" i="1"/>
  <c r="X77" i="1" s="1"/>
  <c r="B27" i="1"/>
  <c r="Y76" i="1"/>
  <c r="X76" i="1"/>
  <c r="AB40" i="2" l="1"/>
  <c r="V99" i="2"/>
  <c r="T99" i="2"/>
  <c r="T123" i="1"/>
  <c r="F124" i="1" s="1"/>
  <c r="F18" i="2"/>
  <c r="E40" i="2"/>
  <c r="AC40" i="2"/>
  <c r="V40" i="2"/>
  <c r="W123" i="1"/>
  <c r="F127" i="1" s="1"/>
  <c r="F123" i="1"/>
  <c r="V123" i="1"/>
  <c r="U44" i="1"/>
  <c r="U78" i="1" s="1"/>
  <c r="F80" i="1" s="1"/>
  <c r="F78" i="1"/>
  <c r="U123" i="1"/>
  <c r="F125" i="1" s="1"/>
  <c r="AD40" i="2"/>
  <c r="E45" i="2" s="1"/>
  <c r="E113" i="2" s="1"/>
  <c r="U40" i="2"/>
  <c r="F43" i="2" s="1"/>
  <c r="W40" i="2"/>
  <c r="F19" i="2"/>
  <c r="F26" i="2"/>
  <c r="S26" i="2" s="1"/>
  <c r="Z26" i="2"/>
  <c r="F20" i="2"/>
  <c r="S20" i="2" s="1"/>
  <c r="Z20" i="2"/>
  <c r="F29" i="2"/>
  <c r="S29" i="2" s="1"/>
  <c r="Z29" i="2"/>
  <c r="F24" i="2"/>
  <c r="S24" i="2" s="1"/>
  <c r="Z24" i="2"/>
  <c r="F28" i="2"/>
  <c r="S28" i="2" s="1"/>
  <c r="Z28" i="2"/>
  <c r="F35" i="2"/>
  <c r="T35" i="2" s="1"/>
  <c r="AA35" i="2"/>
  <c r="F31" i="2"/>
  <c r="S31" i="2" s="1"/>
  <c r="Z31" i="2"/>
  <c r="F27" i="2"/>
  <c r="S27" i="2" s="1"/>
  <c r="Z27" i="2"/>
  <c r="F25" i="2"/>
  <c r="T25" i="2" s="1"/>
  <c r="AA25" i="2"/>
  <c r="F38" i="2"/>
  <c r="S38" i="2" s="1"/>
  <c r="Z38" i="2"/>
  <c r="F98" i="2"/>
  <c r="T98" i="2" s="1"/>
  <c r="T100" i="2" s="1"/>
  <c r="F102" i="2" s="1"/>
  <c r="AA98" i="2"/>
  <c r="AA100" i="2" s="1"/>
  <c r="E102" i="2" s="1"/>
  <c r="F82" i="2"/>
  <c r="S82" i="2" s="1"/>
  <c r="Z82" i="2"/>
  <c r="F79" i="2"/>
  <c r="S79" i="2" s="1"/>
  <c r="Z79" i="2"/>
  <c r="F81" i="2"/>
  <c r="S81" i="2" s="1"/>
  <c r="Z81" i="2"/>
  <c r="F80" i="2"/>
  <c r="S80" i="2" s="1"/>
  <c r="Z80" i="2"/>
  <c r="F78" i="2"/>
  <c r="S78" i="2" s="1"/>
  <c r="Z78" i="2"/>
  <c r="F59" i="2"/>
  <c r="S59" i="2" s="1"/>
  <c r="S62" i="2" s="1"/>
  <c r="F63" i="2" s="1"/>
  <c r="Z59" i="2"/>
  <c r="F60" i="2"/>
  <c r="T60" i="2" s="1"/>
  <c r="T62" i="2" s="1"/>
  <c r="F64" i="2" s="1"/>
  <c r="AA60" i="2"/>
  <c r="AA62" i="2" s="1"/>
  <c r="E64" i="2" s="1"/>
  <c r="F27" i="1"/>
  <c r="T18" i="1"/>
  <c r="T27" i="1" s="1"/>
  <c r="F28" i="1" s="1"/>
  <c r="Z76" i="2"/>
  <c r="AC83" i="2"/>
  <c r="E87" i="2" s="1"/>
  <c r="U83" i="2"/>
  <c r="F86" i="2" s="1"/>
  <c r="V83" i="2"/>
  <c r="F87" i="2" s="1"/>
  <c r="U100" i="2"/>
  <c r="F103" i="2" s="1"/>
  <c r="Z100" i="2"/>
  <c r="E101" i="2" s="1"/>
  <c r="H108" i="2"/>
  <c r="E100" i="2"/>
  <c r="AB100" i="2"/>
  <c r="E103" i="2" s="1"/>
  <c r="AB83" i="2"/>
  <c r="E86" i="2" s="1"/>
  <c r="AB62" i="2"/>
  <c r="E65" i="2" s="1"/>
  <c r="K108" i="2"/>
  <c r="U62" i="2"/>
  <c r="F65" i="2" s="1"/>
  <c r="AC62" i="2"/>
  <c r="E66" i="2" s="1"/>
  <c r="E43" i="2"/>
  <c r="E62" i="2"/>
  <c r="Z18" i="2"/>
  <c r="E83" i="2"/>
  <c r="Z19" i="2"/>
  <c r="S100" i="2"/>
  <c r="F101" i="2" s="1"/>
  <c r="AC100" i="2"/>
  <c r="E104" i="2" s="1"/>
  <c r="V100" i="2"/>
  <c r="F104" i="2" s="1"/>
  <c r="V62" i="2"/>
  <c r="F66" i="2" s="1"/>
  <c r="V27" i="1"/>
  <c r="F30" i="1" s="1"/>
  <c r="L129" i="1"/>
  <c r="Y26" i="1"/>
  <c r="K129" i="1"/>
  <c r="A108" i="2"/>
  <c r="L108" i="2"/>
  <c r="AA83" i="2"/>
  <c r="E85" i="2" s="1"/>
  <c r="T83" i="2"/>
  <c r="F85" i="2" s="1"/>
  <c r="F44" i="2"/>
  <c r="X78" i="1"/>
  <c r="U27" i="1"/>
  <c r="F29" i="1" s="1"/>
  <c r="V78" i="1"/>
  <c r="F81" i="1" s="1"/>
  <c r="W27" i="1"/>
  <c r="F31" i="1" s="1"/>
  <c r="B129" i="1"/>
  <c r="W78" i="1"/>
  <c r="F82" i="1" s="1"/>
  <c r="S76" i="2"/>
  <c r="T78" i="1"/>
  <c r="F79" i="1" s="1"/>
  <c r="F45" i="2"/>
  <c r="F113" i="2" s="1"/>
  <c r="Y77" i="1"/>
  <c r="Y78" i="1" s="1"/>
  <c r="AA40" i="2" l="1"/>
  <c r="E42" i="2" s="1"/>
  <c r="E110" i="2" s="1"/>
  <c r="T40" i="2"/>
  <c r="F42" i="2" s="1"/>
  <c r="F110" i="2" s="1"/>
  <c r="Z40" i="2"/>
  <c r="E41" i="2" s="1"/>
  <c r="S18" i="2"/>
  <c r="F40" i="2"/>
  <c r="S19" i="2"/>
  <c r="F100" i="2"/>
  <c r="F83" i="2"/>
  <c r="S83" i="2"/>
  <c r="F84" i="2" s="1"/>
  <c r="F62" i="2"/>
  <c r="Z62" i="2"/>
  <c r="E63" i="2" s="1"/>
  <c r="E44" i="2"/>
  <c r="E112" i="2" s="1"/>
  <c r="E108" i="2"/>
  <c r="F111" i="2"/>
  <c r="F130" i="1"/>
  <c r="F132" i="1"/>
  <c r="Z83" i="2"/>
  <c r="E84" i="2" s="1"/>
  <c r="E111" i="2"/>
  <c r="F129" i="1"/>
  <c r="F133" i="1"/>
  <c r="F112" i="2"/>
  <c r="F131" i="1"/>
  <c r="S40" i="2" l="1"/>
  <c r="F41" i="2" s="1"/>
  <c r="F109" i="2" s="1"/>
  <c r="F108" i="2"/>
  <c r="E109" i="2"/>
</calcChain>
</file>

<file path=xl/sharedStrings.xml><?xml version="1.0" encoding="utf-8"?>
<sst xmlns="http://schemas.openxmlformats.org/spreadsheetml/2006/main" count="551" uniqueCount="195">
  <si>
    <t>km</t>
  </si>
  <si>
    <t>Ceļa nosaukums</t>
  </si>
  <si>
    <t>Ceļu raksturojošie parametri</t>
  </si>
  <si>
    <t>Īpašuma kadastra numurs</t>
  </si>
  <si>
    <t>Garums (km)</t>
  </si>
  <si>
    <t>no</t>
  </si>
  <si>
    <t>līdz</t>
  </si>
  <si>
    <t>gab.</t>
  </si>
  <si>
    <t>t.sk. melnais</t>
  </si>
  <si>
    <t>grants (šķembas)</t>
  </si>
  <si>
    <t>bruģakmens</t>
  </si>
  <si>
    <t>bez seguma</t>
  </si>
  <si>
    <t>melnais</t>
  </si>
  <si>
    <t>Pavisam ceļi kopā:</t>
  </si>
  <si>
    <t>Kopā</t>
  </si>
  <si>
    <t>Ielas raksturojošie parametri</t>
  </si>
  <si>
    <t>Brauktuves laukums (m2)</t>
  </si>
  <si>
    <t>Iesniegums pašvaldības ceļu reģistrācijai</t>
  </si>
  <si>
    <t>(vārds,uzvārds)</t>
  </si>
  <si>
    <t>APSTIPRINU</t>
  </si>
  <si>
    <t>..................................domes priekšsēdētājs</t>
  </si>
  <si>
    <t>......................................................................................................</t>
  </si>
  <si>
    <t>Iesniegums pašvaldības ielu reģistrācijai</t>
  </si>
  <si>
    <t>Ielas
 nosaukums</t>
  </si>
  <si>
    <t>.................................. domes priekšsēdētājs</t>
  </si>
  <si>
    <t>dz.b.plāksnes</t>
  </si>
  <si>
    <t>dzelzbetona plātnes</t>
  </si>
  <si>
    <t>Pavisam ielas kopā:</t>
  </si>
  <si>
    <t>54520020249, 54520010194</t>
  </si>
  <si>
    <t>54520040356, 54520040360</t>
  </si>
  <si>
    <t>54520020232, 54520020243</t>
  </si>
  <si>
    <t>54520060166, 54520060143, 54520060003, 54520060145</t>
  </si>
  <si>
    <t>54520060215, 54520060206</t>
  </si>
  <si>
    <t>54520060203, 54520060197, 54520060160, 54520060252, 54520060194</t>
  </si>
  <si>
    <t>54520010200, 54520010191</t>
  </si>
  <si>
    <t>54520040344, 54520040295, 54520040094, 54520040096</t>
  </si>
  <si>
    <t>54520040335, 54520040340</t>
  </si>
  <si>
    <t>54520040333, 54520040386</t>
  </si>
  <si>
    <t>54520040347, 54520040350, 54520050057</t>
  </si>
  <si>
    <t>54520050052, 54520040348</t>
  </si>
  <si>
    <t>54520070247, 54520070192, 54520032001</t>
  </si>
  <si>
    <t xml:space="preserve">bez seguma </t>
  </si>
  <si>
    <t>54520070253, 54520060208</t>
  </si>
  <si>
    <t>54520060234, 54520070271, 54520070254</t>
  </si>
  <si>
    <t>`</t>
  </si>
  <si>
    <t>Ziedonis Caune</t>
  </si>
  <si>
    <t>Tilts vai satiksmes pārvads</t>
  </si>
  <si>
    <t>ģeodeziskās koordinātas</t>
  </si>
  <si>
    <t>nosaukums</t>
  </si>
  <si>
    <t>seguma veids</t>
  </si>
  <si>
    <t>garums (km)</t>
  </si>
  <si>
    <t>adrese (km)</t>
  </si>
  <si>
    <t>ceļš</t>
  </si>
  <si>
    <t>adrese</t>
  </si>
  <si>
    <t>garums (m)</t>
  </si>
  <si>
    <t>konstrukcijas materiāls</t>
  </si>
  <si>
    <t>gājēju un velosipēdu ceļa laukums (m2)</t>
  </si>
  <si>
    <t>Kadastra objekta identifikators</t>
  </si>
  <si>
    <t>zemes vienības/lineārās inženierbūves kadastra apzīmējums</t>
  </si>
  <si>
    <t>Lauku iela Nr.28</t>
  </si>
  <si>
    <t>Straumes iela Nr.27</t>
  </si>
  <si>
    <t>Vītolu iela Nr.23</t>
  </si>
  <si>
    <t>Rumbu iela Nr.22</t>
  </si>
  <si>
    <t>Sprīdīšu iela Nr.20</t>
  </si>
  <si>
    <t>Liepu iela Nr.21</t>
  </si>
  <si>
    <t>Birzītes iela Nr.19</t>
  </si>
  <si>
    <t>Dzintaru iela Nr.18</t>
  </si>
  <si>
    <t>Dzirnavu iela Nr.15</t>
  </si>
  <si>
    <t>Dārziņu iela Nr.14</t>
  </si>
  <si>
    <t>Ozolu iela Nr.13</t>
  </si>
  <si>
    <t>Krasta iela Nr.12</t>
  </si>
  <si>
    <t>Ceriņu iela Nr.11</t>
  </si>
  <si>
    <t>Upes iela Nr.10</t>
  </si>
  <si>
    <t>Auces iela Nr.130</t>
  </si>
  <si>
    <t>Viļņu iela Nr.36</t>
  </si>
  <si>
    <t>Stadiona iela Nr.35</t>
  </si>
  <si>
    <t>Parka iela Nr.32</t>
  </si>
  <si>
    <t>Dailes iela Nr.29</t>
  </si>
  <si>
    <t>Līdumu iela Nr.26</t>
  </si>
  <si>
    <t>Lielā iela Nr.25</t>
  </si>
  <si>
    <t>Centra iela Nr.17</t>
  </si>
  <si>
    <t>Madaru iela Nr.9</t>
  </si>
  <si>
    <t>Ķiršu iela Nr.8</t>
  </si>
  <si>
    <t>Pavasara iela Nr.7</t>
  </si>
  <si>
    <t>Pārupes iela Nr.6</t>
  </si>
  <si>
    <t>Dārza iela Nr.5</t>
  </si>
  <si>
    <t>Skolas iela (līdz tiltam) Nr.4</t>
  </si>
  <si>
    <t>Skolas ielas atz. Nr.4</t>
  </si>
  <si>
    <t>Bērzu iela Nr.3</t>
  </si>
  <si>
    <t>Srazdu iela Nr.2</t>
  </si>
  <si>
    <t>Tomsona iela Nr.1</t>
  </si>
  <si>
    <t>Centra Jaunzemji - Lāči Nr.49</t>
  </si>
  <si>
    <t>Dobeles šoseja - Rambas - Tomsonu iela Nr.56</t>
  </si>
  <si>
    <t>Glūda - Lielā iela Nr.57</t>
  </si>
  <si>
    <t>Ainavas - Viesturi Nr.64</t>
  </si>
  <si>
    <t>Dobeles šoseja - Līvbērzes ceļš Nr.115</t>
  </si>
  <si>
    <t>Ūdeļu ceļš Nr.30</t>
  </si>
  <si>
    <t>Mazais Ūdeļu ceļš Nr.31</t>
  </si>
  <si>
    <t>Līvbērzes ceļš - Viņķi Nr.37</t>
  </si>
  <si>
    <t>Vītoliņi - Viņķi Nr.38</t>
  </si>
  <si>
    <t>Dobeles šoseja - Upes Kleišas Nr.39</t>
  </si>
  <si>
    <t>Ūdeļu iela - Upes Kleišas - Zāģētava Nr.40</t>
  </si>
  <si>
    <t>Pievedceļš Jaunzemju ceļam Nr.44</t>
  </si>
  <si>
    <t>Dailes iela - Ezervērpji Nr.45</t>
  </si>
  <si>
    <t>Nākotne - Dārznieki Nr.51</t>
  </si>
  <si>
    <t>Auces šoseja - Āķenieki - Ķīši Nr.60</t>
  </si>
  <si>
    <t>Dobeles šoseja - Ķīši Nr.62</t>
  </si>
  <si>
    <t>Bramberģes ceļš -Veilandi - Slavieri Nr.66</t>
  </si>
  <si>
    <t>Āķenieki - Loņu kapi Nr.70</t>
  </si>
  <si>
    <t>Čankas - Purva Smiltnieki Nr.73</t>
  </si>
  <si>
    <t>Viesturu ceļš - Čankas Nr.74</t>
  </si>
  <si>
    <t>Stūrīši - Cīruļi Nr.76</t>
  </si>
  <si>
    <t>Klintis - Čankas Nr.77</t>
  </si>
  <si>
    <t>Bramberģe - Lauku Mikšas Nr.79</t>
  </si>
  <si>
    <t>Strautiņi - Potēni Nr.80</t>
  </si>
  <si>
    <t>Meža Pokaiņi - Penkaiņi- Gilneri Nr.83</t>
  </si>
  <si>
    <t>Zemgales ciemats - Kažmeru kapi Nr.85</t>
  </si>
  <si>
    <t>Mētras - Mazkaušnieki - Kalnenieki - Zemgaļi Nr.90</t>
  </si>
  <si>
    <t>Bramberģes skola - Pļavnieki Nr.91</t>
  </si>
  <si>
    <t>Meldriņi - Lukstiņi Nr.94</t>
  </si>
  <si>
    <t>Jaunzemju ferma - Gobas Nr.43</t>
  </si>
  <si>
    <t>Laukmaļi - Caunas Nr.47</t>
  </si>
  <si>
    <t>Pievedceļš  Dārzniekiem Nr.52</t>
  </si>
  <si>
    <t>Pievedceļš Nākotnes ūdens attīrīšanas ietaisēm Nr.53</t>
  </si>
  <si>
    <t>Centra Jaunzemji - Dzintari Nr.54</t>
  </si>
  <si>
    <t>Pievedceļš Glūdas dzelzceļa stacijai Nr.58</t>
  </si>
  <si>
    <t>Pievedceļš Glūdas bitumena bāzei Nr.59</t>
  </si>
  <si>
    <t>Mežvidi - Birzītes Nr.68</t>
  </si>
  <si>
    <t>Bērzi - Celmāji Nr.69</t>
  </si>
  <si>
    <t>Čankas - Ābelītes Nr.75</t>
  </si>
  <si>
    <t>Bramberģe - Ozoliņi Nr.78</t>
  </si>
  <si>
    <t>Gilneru iela - Pļavnieki Nr.86</t>
  </si>
  <si>
    <t>Mazkaušnieki - Lauku Pluģi Nr.88</t>
  </si>
  <si>
    <t>Mazkaušnieki - Maļļītes Nr.89</t>
  </si>
  <si>
    <t>Glūdas skola - Bētiņi Nr.93</t>
  </si>
  <si>
    <t>Smiltnieki - Grantskalni Nr.99</t>
  </si>
  <si>
    <t>Klāsmejas ceļš Nr.101</t>
  </si>
  <si>
    <t>Pievedceļš Indrāniem Nr.105</t>
  </si>
  <si>
    <t>Pievedceļš Puskazarmām Nr.106</t>
  </si>
  <si>
    <t>Pievedceļš Timaļām Nr.107</t>
  </si>
  <si>
    <t>Maika Brakšķi - Jelgavas mežs Nr.113</t>
  </si>
  <si>
    <t>Mīķi - Līvbērzes mežs Nr.114</t>
  </si>
  <si>
    <t>Kaspari - Mazķebas Nr.116</t>
  </si>
  <si>
    <t>Dailes - Magones Nr.122</t>
  </si>
  <si>
    <t>iela</t>
  </si>
  <si>
    <t>tilts vai satiksmes pārvads</t>
  </si>
  <si>
    <t>īpašuma kadastra numurs</t>
  </si>
  <si>
    <r>
      <t>divlīmeņu nobrauktuves brauktuves laukums (m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</si>
  <si>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>brauktuves laukums (m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</si>
  <si>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t>54520020237, 54520031850</t>
  </si>
  <si>
    <t>Āķenieki - Danskupi - Penkaiņi - Zemgales ceļš Nr.84</t>
  </si>
  <si>
    <t>54520010191, 54520070232</t>
  </si>
  <si>
    <t>Nr. p.k.</t>
  </si>
  <si>
    <t>54520010191, 54520010017</t>
  </si>
  <si>
    <t>Nr.p.k.</t>
  </si>
  <si>
    <t>54520070101, 54520070102,  54520070103</t>
  </si>
  <si>
    <t>54520040356, 54520040028</t>
  </si>
  <si>
    <r>
      <t xml:space="preserve">54520010191, </t>
    </r>
    <r>
      <rPr>
        <b/>
        <sz val="12"/>
        <rFont val="Times New Roman"/>
        <family val="1"/>
        <charset val="186"/>
      </rPr>
      <t>54520020140</t>
    </r>
  </si>
  <si>
    <r>
      <t xml:space="preserve">54520020239, </t>
    </r>
    <r>
      <rPr>
        <b/>
        <sz val="12"/>
        <rFont val="Times New Roman"/>
        <family val="1"/>
        <charset val="186"/>
      </rPr>
      <t>54520020140</t>
    </r>
  </si>
  <si>
    <r>
      <t xml:space="preserve">54520010191, </t>
    </r>
    <r>
      <rPr>
        <b/>
        <sz val="12"/>
        <rFont val="Times New Roman"/>
        <family val="1"/>
        <charset val="186"/>
      </rPr>
      <t>54520060015</t>
    </r>
  </si>
  <si>
    <r>
      <t xml:space="preserve">54520060210, </t>
    </r>
    <r>
      <rPr>
        <b/>
        <sz val="12"/>
        <rFont val="Times New Roman"/>
        <family val="1"/>
        <charset val="186"/>
      </rPr>
      <t>54520060015</t>
    </r>
  </si>
  <si>
    <r>
      <t xml:space="preserve">54520010191, </t>
    </r>
    <r>
      <rPr>
        <b/>
        <sz val="12"/>
        <rFont val="Times New Roman"/>
        <family val="1"/>
        <charset val="186"/>
      </rPr>
      <t>54520010056</t>
    </r>
  </si>
  <si>
    <r>
      <t xml:space="preserve">54520010205, </t>
    </r>
    <r>
      <rPr>
        <b/>
        <sz val="12"/>
        <rFont val="Times New Roman"/>
        <family val="1"/>
        <charset val="186"/>
      </rPr>
      <t>54520010056</t>
    </r>
  </si>
  <si>
    <r>
      <t>54520010191,</t>
    </r>
    <r>
      <rPr>
        <b/>
        <sz val="12"/>
        <rFont val="Times New Roman"/>
        <family val="1"/>
        <charset val="186"/>
      </rPr>
      <t xml:space="preserve"> 54520040398</t>
    </r>
  </si>
  <si>
    <r>
      <t>54520040351,</t>
    </r>
    <r>
      <rPr>
        <b/>
        <sz val="12"/>
        <rFont val="Times New Roman"/>
        <family val="1"/>
        <charset val="186"/>
      </rPr>
      <t xml:space="preserve"> 54520040398</t>
    </r>
  </si>
  <si>
    <r>
      <t xml:space="preserve">54520010191, </t>
    </r>
    <r>
      <rPr>
        <b/>
        <sz val="12"/>
        <rFont val="Times New Roman"/>
        <family val="1"/>
        <charset val="186"/>
      </rPr>
      <t>54520040117</t>
    </r>
  </si>
  <si>
    <r>
      <t xml:space="preserve">54520040353, </t>
    </r>
    <r>
      <rPr>
        <b/>
        <sz val="12"/>
        <rFont val="Times New Roman"/>
        <family val="1"/>
        <charset val="186"/>
      </rPr>
      <t>54520040117</t>
    </r>
  </si>
  <si>
    <r>
      <rPr>
        <b/>
        <sz val="12"/>
        <rFont val="Times New Roman"/>
        <family val="1"/>
        <charset val="186"/>
      </rPr>
      <t>54520070101, 54520070102</t>
    </r>
    <r>
      <rPr>
        <sz val="12"/>
        <rFont val="Times New Roman"/>
        <family val="1"/>
        <charset val="186"/>
      </rPr>
      <t xml:space="preserve">, </t>
    </r>
    <r>
      <rPr>
        <b/>
        <sz val="12"/>
        <rFont val="Times New Roman"/>
        <family val="1"/>
        <charset val="186"/>
      </rPr>
      <t>54520070103</t>
    </r>
  </si>
  <si>
    <r>
      <t xml:space="preserve">54520010191, </t>
    </r>
    <r>
      <rPr>
        <b/>
        <sz val="12"/>
        <rFont val="Times New Roman"/>
        <family val="1"/>
        <charset val="186"/>
      </rPr>
      <t>54520060141, 54520060013, 54520060024</t>
    </r>
  </si>
  <si>
    <r>
      <t xml:space="preserve">54520060214, </t>
    </r>
    <r>
      <rPr>
        <b/>
        <sz val="12"/>
        <rFont val="Times New Roman"/>
        <family val="1"/>
        <charset val="186"/>
      </rPr>
      <t>54520060141, 54520060013, 54520060024</t>
    </r>
  </si>
  <si>
    <r>
      <t xml:space="preserve">54520010191, </t>
    </r>
    <r>
      <rPr>
        <b/>
        <sz val="12"/>
        <rFont val="Times New Roman"/>
        <family val="1"/>
        <charset val="186"/>
      </rPr>
      <t>54520060011</t>
    </r>
  </si>
  <si>
    <r>
      <t xml:space="preserve">54520060222, </t>
    </r>
    <r>
      <rPr>
        <b/>
        <sz val="12"/>
        <rFont val="Times New Roman"/>
        <family val="1"/>
        <charset val="186"/>
      </rPr>
      <t>54520060011</t>
    </r>
  </si>
  <si>
    <r>
      <t>54520010191,</t>
    </r>
    <r>
      <rPr>
        <b/>
        <sz val="12"/>
        <rFont val="Times New Roman"/>
        <family val="1"/>
        <charset val="186"/>
      </rPr>
      <t xml:space="preserve"> 54520020114</t>
    </r>
  </si>
  <si>
    <r>
      <t>54520020248,</t>
    </r>
    <r>
      <rPr>
        <b/>
        <sz val="12"/>
        <rFont val="Times New Roman"/>
        <family val="1"/>
        <charset val="186"/>
      </rPr>
      <t xml:space="preserve"> 54520020114</t>
    </r>
  </si>
  <si>
    <r>
      <t xml:space="preserve">54520010191, </t>
    </r>
    <r>
      <rPr>
        <b/>
        <sz val="12"/>
        <rFont val="Times New Roman"/>
        <family val="1"/>
        <charset val="186"/>
      </rPr>
      <t>54520010137</t>
    </r>
  </si>
  <si>
    <r>
      <t xml:space="preserve">54520020249, 54520010194, </t>
    </r>
    <r>
      <rPr>
        <b/>
        <sz val="12"/>
        <rFont val="Times New Roman"/>
        <family val="1"/>
        <charset val="186"/>
      </rPr>
      <t>54520010137</t>
    </r>
  </si>
  <si>
    <t>Jelgavas novada pašvaldības Glūdas pagasta A grupas ceļu saraksts</t>
  </si>
  <si>
    <t>Jelgavas novada pašvaldības Glūdas pagasta B grupas ceļu saraksts</t>
  </si>
  <si>
    <t>Jelgavas novada pašvaldības Glūdas pagasta C grupas ceļu saraksts</t>
  </si>
  <si>
    <t xml:space="preserve">Jelgavas novada pašvaldības Glūdas pagasta ielu saraksts Nākotnes ciematā </t>
  </si>
  <si>
    <t>Jelgavas novada pašvaldības Glūdas pagasta ielu saraksts Zemgales ciematā</t>
  </si>
  <si>
    <t>Jelgavas novada pašvaldības Glūdas pagasta ielu saraksts Dorupes ciematā</t>
  </si>
  <si>
    <t>Jelgavas novada pašvaldības Glūdas pagasta ielu saraksts (pārējās ielas)</t>
  </si>
  <si>
    <t xml:space="preserve">Datums: </t>
  </si>
  <si>
    <t>Jelgavas novada ceļu būvinženieris ………………………………………………………………...Edgars Jumītis</t>
  </si>
  <si>
    <t>Reģistrēja .........................................................................................................................        Juris Derevjanko</t>
  </si>
  <si>
    <t xml:space="preserve">                                                                                                                                          (amats,vārds,uzvārds un paraksts)</t>
  </si>
  <si>
    <t>Nr.p.k</t>
  </si>
  <si>
    <t>54520010191, 54520040295; 54520040094, 54520040096</t>
  </si>
  <si>
    <t>54520020254, 54520060143, 54520060003, 54520060145</t>
  </si>
  <si>
    <t>54520010191, 54520010149</t>
  </si>
  <si>
    <t>Reģistrēja ......................................................................................................................... Juris Derevjanko</t>
  </si>
  <si>
    <t>Jelgavas novada domes priekšsēdētājs................................................................................Ziedonis Caune</t>
  </si>
  <si>
    <t>(akciju sabiedrības "Latvijas Valsts ceļi"                                                                                                                            Jelgavas nodaļas vadītājs)</t>
  </si>
  <si>
    <t xml:space="preserve">              (akciju sabiedrības "Latvijas Valsts ceļi"                                                                                                                            Jelgavas nodaļas vadītājs)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</si>
</sst>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0"/>
      <name val="Arial"/>
      <charset val="186"/>
    </font>
    <font>
      <sz val="8"/>
      <name val="Arial"/>
      <family val="2"/>
      <charset val="186"/>
    </font>
    <font>
      <sz val="12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b/>
      <sz val="12"/>
      <name val="Times New Roman"/>
      <family val="1"/>
      <charset val="186"/>
    </font>
    <font>
      <b/>
      <u/>
      <sz val="12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1">
    <xf numFmtId="0" fontId="0" fillId="0" borderId="0"/>
  </cellStyleXfs>
  <cellXfs count="230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3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0" fontId="2" fillId="0" borderId="26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5" fillId="0" borderId="2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2" fillId="0" borderId="0" xfId="0" applyNumberFormat="1" applyFont="1" applyAlignment="1">
      <alignment horizontal="center" vertical="center" wrapText="1"/>
    </xf>
    <xf numFmtId="164" fontId="5" fillId="0" borderId="24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2" fontId="2" fillId="0" borderId="15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left"/>
    </xf>
    <xf numFmtId="2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0" fontId="2" fillId="0" borderId="3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/>
    </xf>
    <xf numFmtId="2" fontId="5" fillId="0" borderId="14" xfId="0" applyNumberFormat="1" applyFont="1" applyBorder="1" applyAlignment="1">
      <alignment horizontal="center" vertical="center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2" fontId="4" fillId="0" borderId="3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wrapText="1"/>
    </xf>
    <xf numFmtId="0" fontId="2" fillId="0" borderId="17" xfId="0" applyFont="1" applyBorder="1" applyAlignment="1">
      <alignment horizontal="center" vertical="center" wrapText="1"/>
    </xf>
    <xf numFmtId="2" fontId="4" fillId="0" borderId="34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29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2" fontId="5" fillId="0" borderId="24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/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15" xfId="0" applyFont="1" applyBorder="1" applyAlignment="1">
      <alignment horizontal="left"/>
    </xf>
    <xf numFmtId="1" fontId="2" fillId="0" borderId="15" xfId="0" applyNumberFormat="1" applyFont="1" applyBorder="1" applyAlignment="1">
      <alignment horizontal="center"/>
    </xf>
    <xf numFmtId="164" fontId="4" fillId="0" borderId="15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 wrapText="1"/>
    </xf>
    <xf numFmtId="0" fontId="5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5" fillId="0" borderId="24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" fontId="5" fillId="0" borderId="14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5" fillId="0" borderId="16" xfId="0" applyFont="1" applyBorder="1" applyAlignment="1">
      <alignment horizont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2" fillId="0" borderId="5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8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3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53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5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53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6" fillId="0" borderId="0" xfId="0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36" xfId="0" applyFont="1" applyBorder="1" applyAlignment="1">
      <alignment horizontal="left" vertical="center"/>
    </xf>
    <xf numFmtId="0" fontId="2" fillId="0" borderId="57" xfId="0" applyFont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38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3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9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3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Y145"/>
  <sheetViews>
    <sheetView tabSelected="1" topLeftCell="A129" zoomScale="70" zoomScaleNormal="70" workbookViewId="0">
      <selection activeCell="H150" sqref="H150"/>
    </sheetView>
  </sheetViews>
  <sheetFormatPr defaultColWidth="9.140625" defaultRowHeight="15.75" x14ac:dyDescent="0.2"/>
  <cols>
    <col min="1" max="1" width="0.85546875" style="1" customWidth="1"/>
    <col min="2" max="2" width="5" style="1" customWidth="1"/>
    <col min="3" max="3" width="58.42578125" style="1" customWidth="1"/>
    <col min="4" max="5" width="5.85546875" style="1" bestFit="1" customWidth="1"/>
    <col min="6" max="6" width="8.85546875" style="1" customWidth="1"/>
    <col min="7" max="7" width="18.85546875" style="1" bestFit="1" customWidth="1"/>
    <col min="8" max="8" width="12.140625" style="1" customWidth="1"/>
    <col min="9" max="9" width="7" style="1" customWidth="1"/>
    <col min="10" max="10" width="14.140625" style="1" bestFit="1" customWidth="1"/>
    <col min="11" max="11" width="8.28515625" style="1" customWidth="1"/>
    <col min="12" max="12" width="12.85546875" style="1" customWidth="1"/>
    <col min="13" max="13" width="14.42578125" style="1" bestFit="1" customWidth="1"/>
    <col min="14" max="15" width="14.85546875" style="1" customWidth="1"/>
    <col min="16" max="17" width="18.85546875" style="1" customWidth="1"/>
    <col min="18" max="18" width="7.28515625" style="1" customWidth="1"/>
    <col min="19" max="19" width="8.140625" style="1" customWidth="1"/>
    <col min="20" max="20" width="10.42578125" style="1" bestFit="1" customWidth="1"/>
    <col min="21" max="21" width="19.5703125" style="1" bestFit="1" customWidth="1"/>
    <col min="22" max="22" width="14.42578125" style="1" bestFit="1" customWidth="1"/>
    <col min="23" max="23" width="13.85546875" style="1" bestFit="1" customWidth="1"/>
    <col min="24" max="25" width="9.42578125" style="1" bestFit="1" customWidth="1"/>
    <col min="26" max="16384" width="9.140625" style="1"/>
  </cols>
  <sheetData>
    <row r="1" spans="2:25" x14ac:dyDescent="0.2">
      <c r="B1" s="8"/>
      <c r="C1" s="8"/>
      <c r="H1" s="8"/>
      <c r="I1" s="8"/>
      <c r="J1" s="8"/>
      <c r="K1" s="8"/>
      <c r="L1" s="8"/>
      <c r="M1" s="8"/>
      <c r="N1" s="8"/>
      <c r="O1" s="8"/>
      <c r="R1" s="8"/>
    </row>
    <row r="2" spans="2:25" x14ac:dyDescent="0.2">
      <c r="B2" s="166" t="s">
        <v>17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36"/>
      <c r="R2" s="36"/>
    </row>
    <row r="3" spans="2:25" x14ac:dyDescent="0.2">
      <c r="B3" s="8"/>
      <c r="C3" s="8"/>
      <c r="H3" s="8"/>
      <c r="I3" s="8"/>
      <c r="J3" s="8"/>
      <c r="K3" s="8"/>
      <c r="L3" s="8"/>
      <c r="M3" s="8"/>
      <c r="N3" s="8"/>
      <c r="O3" s="8"/>
      <c r="R3" s="8"/>
    </row>
    <row r="4" spans="2:25" ht="18.75" customHeight="1" x14ac:dyDescent="0.2">
      <c r="B4" s="8"/>
      <c r="C4" s="8"/>
      <c r="H4" s="8"/>
      <c r="I4" s="8"/>
      <c r="J4" s="8"/>
      <c r="K4" s="8"/>
      <c r="L4" s="8"/>
      <c r="M4" s="192" t="s">
        <v>19</v>
      </c>
      <c r="N4" s="192"/>
      <c r="O4" s="13"/>
      <c r="R4" s="8"/>
    </row>
    <row r="5" spans="2:25" ht="18.75" customHeight="1" x14ac:dyDescent="0.2">
      <c r="B5" s="8"/>
      <c r="C5" s="8"/>
      <c r="H5" s="8"/>
      <c r="I5" s="8"/>
      <c r="J5" s="8"/>
      <c r="K5" s="8"/>
      <c r="L5" s="8"/>
      <c r="M5" s="192" t="s">
        <v>24</v>
      </c>
      <c r="N5" s="192"/>
      <c r="O5" s="192"/>
      <c r="P5" s="192"/>
      <c r="R5" s="13"/>
    </row>
    <row r="6" spans="2:25" ht="18.75" customHeight="1" x14ac:dyDescent="0.2">
      <c r="B6" s="8"/>
      <c r="C6" s="192"/>
      <c r="D6" s="192"/>
      <c r="E6" s="192"/>
      <c r="F6" s="192"/>
      <c r="H6" s="8"/>
      <c r="I6" s="8"/>
      <c r="J6" s="8"/>
      <c r="K6" s="8"/>
      <c r="L6" s="8"/>
      <c r="M6" s="193" t="s">
        <v>45</v>
      </c>
      <c r="N6" s="193"/>
      <c r="O6" s="193"/>
      <c r="P6" s="193"/>
    </row>
    <row r="7" spans="2:25" ht="12.75" customHeight="1" x14ac:dyDescent="0.2">
      <c r="B7" s="8"/>
      <c r="C7" s="193"/>
      <c r="D7" s="193"/>
      <c r="E7" s="193"/>
      <c r="F7" s="193"/>
      <c r="H7" s="8"/>
      <c r="I7" s="8"/>
      <c r="J7" s="8"/>
      <c r="K7" s="8"/>
      <c r="L7" s="8"/>
      <c r="M7" s="193" t="s">
        <v>18</v>
      </c>
      <c r="N7" s="193"/>
      <c r="O7" s="193"/>
      <c r="P7" s="193"/>
    </row>
    <row r="8" spans="2:25" x14ac:dyDescent="0.2">
      <c r="B8" s="8"/>
      <c r="C8" s="193"/>
      <c r="D8" s="193"/>
      <c r="E8" s="193"/>
      <c r="F8" s="193"/>
      <c r="H8" s="8"/>
      <c r="I8" s="8"/>
      <c r="J8" s="8"/>
      <c r="K8" s="8"/>
      <c r="L8" s="8"/>
      <c r="M8" s="8"/>
      <c r="N8" s="8"/>
      <c r="O8" s="8"/>
      <c r="R8" s="8"/>
    </row>
    <row r="9" spans="2:25" x14ac:dyDescent="0.2">
      <c r="B9" s="8"/>
      <c r="C9" s="8"/>
      <c r="H9" s="8"/>
      <c r="I9" s="8"/>
      <c r="J9" s="8"/>
      <c r="K9" s="8"/>
      <c r="L9" s="8"/>
      <c r="M9" s="8"/>
      <c r="N9" s="8"/>
      <c r="O9" s="8"/>
      <c r="R9" s="8"/>
    </row>
    <row r="10" spans="2:25" ht="20.45" customHeight="1" x14ac:dyDescent="0.2">
      <c r="B10" s="166" t="s">
        <v>176</v>
      </c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36"/>
      <c r="R10" s="36"/>
    </row>
    <row r="11" spans="2:25" ht="12.75" customHeight="1" x14ac:dyDescent="0.2"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</row>
    <row r="12" spans="2:25" ht="12.75" customHeight="1" thickBot="1" x14ac:dyDescent="0.25"/>
    <row r="13" spans="2:25" ht="19.350000000000001" customHeight="1" thickTop="1" thickBot="1" x14ac:dyDescent="0.25">
      <c r="B13" s="169" t="s">
        <v>152</v>
      </c>
      <c r="C13" s="172" t="s">
        <v>1</v>
      </c>
      <c r="D13" s="175" t="s">
        <v>2</v>
      </c>
      <c r="E13" s="176"/>
      <c r="F13" s="176"/>
      <c r="G13" s="176"/>
      <c r="H13" s="177"/>
      <c r="I13" s="177"/>
      <c r="J13" s="177"/>
      <c r="K13" s="177"/>
      <c r="L13" s="177"/>
      <c r="M13" s="177"/>
      <c r="N13" s="178"/>
      <c r="O13" s="10"/>
      <c r="P13" s="152" t="s">
        <v>57</v>
      </c>
      <c r="Q13" s="153"/>
      <c r="R13" s="8"/>
    </row>
    <row r="14" spans="2:25" ht="16.5" thickTop="1" x14ac:dyDescent="0.2">
      <c r="B14" s="170"/>
      <c r="C14" s="173"/>
      <c r="D14" s="179" t="s">
        <v>52</v>
      </c>
      <c r="E14" s="180"/>
      <c r="F14" s="180"/>
      <c r="G14" s="181"/>
      <c r="H14" s="169" t="s">
        <v>46</v>
      </c>
      <c r="I14" s="187"/>
      <c r="J14" s="187"/>
      <c r="K14" s="187"/>
      <c r="L14" s="187"/>
      <c r="M14" s="187"/>
      <c r="N14" s="188"/>
      <c r="O14" s="156" t="s">
        <v>56</v>
      </c>
      <c r="P14" s="154"/>
      <c r="Q14" s="155"/>
      <c r="R14" s="8"/>
    </row>
    <row r="15" spans="2:25" x14ac:dyDescent="0.2">
      <c r="B15" s="170"/>
      <c r="C15" s="173"/>
      <c r="D15" s="170" t="s">
        <v>51</v>
      </c>
      <c r="E15" s="167"/>
      <c r="F15" s="167" t="s">
        <v>50</v>
      </c>
      <c r="G15" s="173" t="s">
        <v>49</v>
      </c>
      <c r="H15" s="170" t="s">
        <v>48</v>
      </c>
      <c r="I15" s="167" t="s">
        <v>53</v>
      </c>
      <c r="J15" s="167"/>
      <c r="K15" s="167" t="s">
        <v>54</v>
      </c>
      <c r="L15" s="167" t="s">
        <v>148</v>
      </c>
      <c r="M15" s="167" t="s">
        <v>147</v>
      </c>
      <c r="N15" s="190" t="s">
        <v>55</v>
      </c>
      <c r="O15" s="157"/>
      <c r="P15" s="159" t="s">
        <v>3</v>
      </c>
      <c r="Q15" s="161" t="s">
        <v>58</v>
      </c>
      <c r="R15" s="8"/>
    </row>
    <row r="16" spans="2:25" ht="81" customHeight="1" thickBot="1" x14ac:dyDescent="0.3">
      <c r="B16" s="171"/>
      <c r="C16" s="174"/>
      <c r="D16" s="2" t="s">
        <v>5</v>
      </c>
      <c r="E16" s="3" t="s">
        <v>6</v>
      </c>
      <c r="F16" s="168"/>
      <c r="G16" s="174"/>
      <c r="H16" s="171"/>
      <c r="I16" s="3" t="s">
        <v>0</v>
      </c>
      <c r="J16" s="3" t="s">
        <v>47</v>
      </c>
      <c r="K16" s="168"/>
      <c r="L16" s="168"/>
      <c r="M16" s="168"/>
      <c r="N16" s="191"/>
      <c r="O16" s="158"/>
      <c r="P16" s="160"/>
      <c r="Q16" s="162"/>
      <c r="R16" s="8"/>
      <c r="T16" s="202" t="s">
        <v>4</v>
      </c>
      <c r="U16" s="203"/>
      <c r="V16" s="203"/>
      <c r="W16" s="203"/>
      <c r="X16" s="203"/>
      <c r="Y16" s="204"/>
    </row>
    <row r="17" spans="2:25" ht="17.25" thickTop="1" thickBot="1" x14ac:dyDescent="0.3">
      <c r="B17" s="4">
        <v>1</v>
      </c>
      <c r="C17" s="5">
        <v>2</v>
      </c>
      <c r="D17" s="6">
        <v>3</v>
      </c>
      <c r="E17" s="7">
        <v>4</v>
      </c>
      <c r="F17" s="5">
        <v>5</v>
      </c>
      <c r="G17" s="6">
        <v>6</v>
      </c>
      <c r="H17" s="7">
        <v>7</v>
      </c>
      <c r="I17" s="5">
        <v>8</v>
      </c>
      <c r="J17" s="6">
        <v>9</v>
      </c>
      <c r="K17" s="7">
        <v>10</v>
      </c>
      <c r="L17" s="5">
        <v>11</v>
      </c>
      <c r="M17" s="6">
        <v>12</v>
      </c>
      <c r="N17" s="7">
        <v>13</v>
      </c>
      <c r="O17" s="5">
        <v>14</v>
      </c>
      <c r="P17" s="6">
        <v>15</v>
      </c>
      <c r="Q17" s="5">
        <v>16</v>
      </c>
      <c r="R17" s="8"/>
      <c r="T17" s="9" t="s">
        <v>12</v>
      </c>
      <c r="U17" s="9" t="s">
        <v>9</v>
      </c>
      <c r="V17" s="9" t="s">
        <v>10</v>
      </c>
      <c r="W17" s="9" t="s">
        <v>11</v>
      </c>
      <c r="X17" s="9"/>
      <c r="Y17" s="9"/>
    </row>
    <row r="18" spans="2:25" ht="16.5" thickTop="1" x14ac:dyDescent="0.25">
      <c r="B18" s="145">
        <v>1</v>
      </c>
      <c r="C18" s="185" t="s">
        <v>91</v>
      </c>
      <c r="D18" s="37">
        <v>0</v>
      </c>
      <c r="E18" s="37">
        <v>0.24</v>
      </c>
      <c r="F18" s="37">
        <f t="shared" ref="F18:F25" si="0">E18-D18</f>
        <v>0.24</v>
      </c>
      <c r="G18" s="38" t="s">
        <v>12</v>
      </c>
      <c r="H18" s="39"/>
      <c r="I18" s="39"/>
      <c r="J18" s="39"/>
      <c r="K18" s="39"/>
      <c r="L18" s="39"/>
      <c r="M18" s="39"/>
      <c r="N18" s="38"/>
      <c r="O18" s="38"/>
      <c r="P18" s="164">
        <v>54520010191</v>
      </c>
      <c r="Q18" s="163">
        <v>54520040346</v>
      </c>
      <c r="R18" s="8"/>
      <c r="T18" s="40">
        <f t="shared" ref="T18:T26" si="1">IF(G18=T$17,F18,0)</f>
        <v>0.24</v>
      </c>
      <c r="U18" s="40">
        <f>IF(G18=U$17,F18,0)</f>
        <v>0</v>
      </c>
      <c r="V18" s="40">
        <f>IF(G18=V$17,F18,0)</f>
        <v>0</v>
      </c>
      <c r="W18" s="40">
        <f t="shared" ref="W18:W26" si="2">IF(G18=W$17,F18,0)</f>
        <v>0</v>
      </c>
      <c r="X18" s="40"/>
      <c r="Y18" s="40"/>
    </row>
    <row r="19" spans="2:25" x14ac:dyDescent="0.25">
      <c r="B19" s="182"/>
      <c r="C19" s="147"/>
      <c r="D19" s="41">
        <v>0.24</v>
      </c>
      <c r="E19" s="41">
        <v>2.66</v>
      </c>
      <c r="F19" s="41">
        <f t="shared" si="0"/>
        <v>2.42</v>
      </c>
      <c r="G19" s="41" t="s">
        <v>9</v>
      </c>
      <c r="H19" s="42"/>
      <c r="I19" s="42"/>
      <c r="J19" s="42"/>
      <c r="K19" s="41">
        <v>9</v>
      </c>
      <c r="L19" s="41">
        <v>42</v>
      </c>
      <c r="M19" s="42"/>
      <c r="N19" s="41"/>
      <c r="O19" s="41"/>
      <c r="P19" s="149"/>
      <c r="Q19" s="151"/>
      <c r="R19" s="8"/>
      <c r="T19" s="40">
        <f t="shared" si="1"/>
        <v>0</v>
      </c>
      <c r="U19" s="40">
        <f>IF(G19=U$17,F19,0)</f>
        <v>2.42</v>
      </c>
      <c r="V19" s="40">
        <f>IF(G19=V$17,F19,0)</f>
        <v>0</v>
      </c>
      <c r="W19" s="40">
        <f t="shared" si="2"/>
        <v>0</v>
      </c>
      <c r="X19" s="40"/>
      <c r="Y19" s="40"/>
    </row>
    <row r="20" spans="2:25" ht="47.25" x14ac:dyDescent="0.25">
      <c r="B20" s="43">
        <v>2</v>
      </c>
      <c r="C20" s="44" t="s">
        <v>92</v>
      </c>
      <c r="D20" s="41">
        <v>0</v>
      </c>
      <c r="E20" s="41">
        <v>4.1100000000000003</v>
      </c>
      <c r="F20" s="41">
        <f>E20-D20</f>
        <v>4.1100000000000003</v>
      </c>
      <c r="G20" s="41" t="s">
        <v>9</v>
      </c>
      <c r="H20" s="42"/>
      <c r="I20" s="42"/>
      <c r="J20" s="42"/>
      <c r="K20" s="41"/>
      <c r="L20" s="41"/>
      <c r="M20" s="42"/>
      <c r="N20" s="41"/>
      <c r="O20" s="41"/>
      <c r="P20" s="45">
        <v>54520010191</v>
      </c>
      <c r="Q20" s="46" t="s">
        <v>38</v>
      </c>
      <c r="R20" s="8"/>
      <c r="T20" s="40">
        <f t="shared" si="1"/>
        <v>0</v>
      </c>
      <c r="U20" s="40">
        <f>IF(G20=U$17,F20,0)</f>
        <v>4.1100000000000003</v>
      </c>
      <c r="V20" s="40">
        <f>IF(G20=V$17,F20,0)</f>
        <v>0</v>
      </c>
      <c r="W20" s="40">
        <f t="shared" si="2"/>
        <v>0</v>
      </c>
      <c r="X20" s="40"/>
      <c r="Y20" s="40"/>
    </row>
    <row r="21" spans="2:25" ht="31.5" x14ac:dyDescent="0.25">
      <c r="B21" s="47">
        <v>3</v>
      </c>
      <c r="C21" s="44" t="s">
        <v>93</v>
      </c>
      <c r="D21" s="41">
        <v>0</v>
      </c>
      <c r="E21" s="41">
        <v>2.83</v>
      </c>
      <c r="F21" s="41">
        <f t="shared" si="0"/>
        <v>2.83</v>
      </c>
      <c r="G21" s="41" t="s">
        <v>9</v>
      </c>
      <c r="H21" s="42"/>
      <c r="I21" s="42"/>
      <c r="J21" s="42"/>
      <c r="K21" s="41"/>
      <c r="L21" s="41"/>
      <c r="M21" s="42"/>
      <c r="N21" s="41"/>
      <c r="O21" s="41"/>
      <c r="P21" s="45">
        <v>54520010191</v>
      </c>
      <c r="Q21" s="46" t="s">
        <v>39</v>
      </c>
      <c r="R21" s="8"/>
      <c r="T21" s="40">
        <f t="shared" si="1"/>
        <v>0</v>
      </c>
      <c r="U21" s="40">
        <f t="shared" ref="U21:U26" si="3">IF(G21=U$17,F21,0)</f>
        <v>2.83</v>
      </c>
      <c r="V21" s="40">
        <f t="shared" ref="V21:V24" si="4">IF(G21=V$17,F21,0)</f>
        <v>0</v>
      </c>
      <c r="W21" s="40">
        <f t="shared" si="2"/>
        <v>0</v>
      </c>
      <c r="X21" s="40"/>
      <c r="Y21" s="40"/>
    </row>
    <row r="22" spans="2:25" x14ac:dyDescent="0.25">
      <c r="B22" s="183">
        <v>4</v>
      </c>
      <c r="C22" s="146" t="s">
        <v>94</v>
      </c>
      <c r="D22" s="41">
        <v>0</v>
      </c>
      <c r="E22" s="41">
        <v>2.5499999999999998</v>
      </c>
      <c r="F22" s="41">
        <f t="shared" si="0"/>
        <v>2.5499999999999998</v>
      </c>
      <c r="G22" s="41" t="s">
        <v>9</v>
      </c>
      <c r="H22" s="42"/>
      <c r="I22" s="42"/>
      <c r="J22" s="42"/>
      <c r="K22" s="41">
        <v>20</v>
      </c>
      <c r="L22" s="41">
        <v>94</v>
      </c>
      <c r="M22" s="42"/>
      <c r="N22" s="41"/>
      <c r="O22" s="41"/>
      <c r="P22" s="148">
        <v>54520010191</v>
      </c>
      <c r="Q22" s="150" t="s">
        <v>149</v>
      </c>
      <c r="R22" s="8"/>
      <c r="T22" s="40">
        <f t="shared" si="1"/>
        <v>0</v>
      </c>
      <c r="U22" s="40">
        <f t="shared" si="3"/>
        <v>2.5499999999999998</v>
      </c>
      <c r="V22" s="40">
        <f t="shared" si="4"/>
        <v>0</v>
      </c>
      <c r="W22" s="40">
        <f t="shared" si="2"/>
        <v>0</v>
      </c>
      <c r="X22" s="40"/>
      <c r="Y22" s="40"/>
    </row>
    <row r="23" spans="2:25" ht="17.100000000000001" customHeight="1" x14ac:dyDescent="0.25">
      <c r="B23" s="184"/>
      <c r="C23" s="147"/>
      <c r="D23" s="41">
        <v>2.5499999999999998</v>
      </c>
      <c r="E23" s="41">
        <v>2.85</v>
      </c>
      <c r="F23" s="41">
        <f>E23-D23</f>
        <v>0.30000000000000027</v>
      </c>
      <c r="G23" s="41" t="s">
        <v>12</v>
      </c>
      <c r="H23" s="42"/>
      <c r="I23" s="42"/>
      <c r="J23" s="42"/>
      <c r="K23" s="41"/>
      <c r="L23" s="41"/>
      <c r="M23" s="42"/>
      <c r="N23" s="41"/>
      <c r="O23" s="41"/>
      <c r="P23" s="149"/>
      <c r="Q23" s="151"/>
      <c r="R23" s="8"/>
      <c r="T23" s="40">
        <f t="shared" si="1"/>
        <v>0.30000000000000027</v>
      </c>
      <c r="U23" s="40">
        <f t="shared" si="3"/>
        <v>0</v>
      </c>
      <c r="V23" s="40">
        <f t="shared" si="4"/>
        <v>0</v>
      </c>
      <c r="W23" s="40">
        <f t="shared" si="2"/>
        <v>0</v>
      </c>
      <c r="X23" s="40"/>
      <c r="Y23" s="40"/>
    </row>
    <row r="24" spans="2:25" ht="47.25" x14ac:dyDescent="0.25">
      <c r="B24" s="47">
        <v>5</v>
      </c>
      <c r="C24" s="48" t="s">
        <v>150</v>
      </c>
      <c r="D24" s="41">
        <v>0</v>
      </c>
      <c r="E24" s="41">
        <v>3.88</v>
      </c>
      <c r="F24" s="41">
        <v>3.88</v>
      </c>
      <c r="G24" s="41" t="s">
        <v>9</v>
      </c>
      <c r="H24" s="42"/>
      <c r="I24" s="42"/>
      <c r="J24" s="42"/>
      <c r="K24" s="42"/>
      <c r="L24" s="41"/>
      <c r="M24" s="42"/>
      <c r="N24" s="41"/>
      <c r="O24" s="41"/>
      <c r="P24" s="45" t="s">
        <v>151</v>
      </c>
      <c r="Q24" s="46" t="s">
        <v>40</v>
      </c>
      <c r="R24" s="8"/>
      <c r="T24" s="40">
        <f t="shared" si="1"/>
        <v>0</v>
      </c>
      <c r="U24" s="40">
        <f t="shared" si="3"/>
        <v>3.88</v>
      </c>
      <c r="V24" s="40">
        <f t="shared" si="4"/>
        <v>0</v>
      </c>
      <c r="W24" s="40">
        <f t="shared" si="2"/>
        <v>0</v>
      </c>
      <c r="X24" s="40"/>
      <c r="Y24" s="40"/>
    </row>
    <row r="25" spans="2:25" ht="16.5" thickBot="1" x14ac:dyDescent="0.3">
      <c r="B25" s="49">
        <v>6</v>
      </c>
      <c r="C25" s="50" t="s">
        <v>95</v>
      </c>
      <c r="D25" s="51">
        <v>0</v>
      </c>
      <c r="E25" s="51">
        <v>3.87</v>
      </c>
      <c r="F25" s="51">
        <f t="shared" si="0"/>
        <v>3.87</v>
      </c>
      <c r="G25" s="51" t="s">
        <v>9</v>
      </c>
      <c r="H25" s="51"/>
      <c r="I25" s="51"/>
      <c r="J25" s="51"/>
      <c r="K25" s="51"/>
      <c r="L25" s="51"/>
      <c r="M25" s="51"/>
      <c r="N25" s="51"/>
      <c r="O25" s="51"/>
      <c r="P25" s="52">
        <v>54520010191</v>
      </c>
      <c r="Q25" s="53">
        <v>54520010194</v>
      </c>
      <c r="R25" s="8"/>
      <c r="T25" s="40">
        <f t="shared" si="1"/>
        <v>0</v>
      </c>
      <c r="U25" s="40">
        <f t="shared" si="3"/>
        <v>3.87</v>
      </c>
      <c r="V25" s="40">
        <f>IF(G25=V$17,F25,0)</f>
        <v>0</v>
      </c>
      <c r="W25" s="40">
        <f t="shared" si="2"/>
        <v>0</v>
      </c>
      <c r="X25" s="40"/>
      <c r="Y25" s="40"/>
    </row>
    <row r="26" spans="2:25" ht="20.25" hidden="1" customHeight="1" thickTop="1" thickBot="1" x14ac:dyDescent="0.3">
      <c r="B26" s="15"/>
      <c r="C26" s="16"/>
      <c r="D26" s="54"/>
      <c r="E26" s="55"/>
      <c r="F26" s="55">
        <f>E26-D26</f>
        <v>0</v>
      </c>
      <c r="G26" s="56"/>
      <c r="H26" s="57"/>
      <c r="I26" s="58"/>
      <c r="J26" s="58"/>
      <c r="K26" s="58"/>
      <c r="L26" s="58"/>
      <c r="M26" s="58"/>
      <c r="N26" s="59"/>
      <c r="O26" s="60"/>
      <c r="P26" s="61"/>
      <c r="Q26" s="12"/>
      <c r="R26" s="8"/>
      <c r="T26" s="40">
        <f t="shared" si="1"/>
        <v>0</v>
      </c>
      <c r="U26" s="40">
        <f t="shared" si="3"/>
        <v>0</v>
      </c>
      <c r="V26" s="40">
        <f>IF(G26=V$17,F26,0)</f>
        <v>0</v>
      </c>
      <c r="W26" s="40">
        <f t="shared" si="2"/>
        <v>0</v>
      </c>
      <c r="X26" s="40">
        <f>IF(G26=X$17,F26,0)</f>
        <v>0</v>
      </c>
      <c r="Y26" s="40">
        <f>IF(G26=Y$17,F26,0)</f>
        <v>0</v>
      </c>
    </row>
    <row r="27" spans="2:25" ht="17.25" thickTop="1" thickBot="1" x14ac:dyDescent="0.3">
      <c r="B27" s="62">
        <f>COUNTA(B18:B26)</f>
        <v>6</v>
      </c>
      <c r="C27" s="30" t="s">
        <v>14</v>
      </c>
      <c r="F27" s="63">
        <f>SUM(F18:F25)</f>
        <v>20.200000000000003</v>
      </c>
      <c r="H27" s="62">
        <v>2</v>
      </c>
      <c r="J27" s="33"/>
      <c r="K27" s="62">
        <f>SUM(K18:K26)</f>
        <v>29</v>
      </c>
      <c r="L27" s="62">
        <f>SUM(L18:L26)</f>
        <v>136</v>
      </c>
      <c r="R27" s="8"/>
      <c r="T27" s="64">
        <f>SUM(T18:T26)</f>
        <v>0.54000000000000026</v>
      </c>
      <c r="U27" s="64">
        <f>SUM(U18:U26)</f>
        <v>19.66</v>
      </c>
      <c r="V27" s="64">
        <f>SUM(V18:V26)</f>
        <v>0</v>
      </c>
      <c r="W27" s="64">
        <f>SUM(W18:W26)</f>
        <v>0</v>
      </c>
      <c r="X27" s="64"/>
      <c r="Y27" s="64"/>
    </row>
    <row r="28" spans="2:25" x14ac:dyDescent="0.25">
      <c r="B28" s="34" t="s">
        <v>7</v>
      </c>
      <c r="C28" s="34" t="s">
        <v>8</v>
      </c>
      <c r="F28" s="65">
        <f>T27</f>
        <v>0.54000000000000026</v>
      </c>
      <c r="G28" s="66"/>
      <c r="H28" s="34" t="s">
        <v>7</v>
      </c>
      <c r="J28" s="33"/>
      <c r="K28" s="33"/>
      <c r="L28" s="33"/>
      <c r="R28" s="8"/>
      <c r="T28" s="67"/>
      <c r="U28" s="67"/>
      <c r="V28" s="67"/>
      <c r="W28" s="67"/>
      <c r="X28" s="67"/>
      <c r="Y28" s="67"/>
    </row>
    <row r="29" spans="2:25" x14ac:dyDescent="0.25">
      <c r="B29" s="34"/>
      <c r="C29" s="34" t="s">
        <v>9</v>
      </c>
      <c r="F29" s="65">
        <f>U27</f>
        <v>19.66</v>
      </c>
      <c r="G29" s="66"/>
      <c r="H29" s="33"/>
      <c r="J29" s="33"/>
      <c r="K29" s="33"/>
      <c r="L29" s="33"/>
      <c r="R29" s="8"/>
    </row>
    <row r="30" spans="2:25" x14ac:dyDescent="0.25">
      <c r="B30" s="34"/>
      <c r="C30" s="34" t="s">
        <v>10</v>
      </c>
      <c r="F30" s="65">
        <f>V27</f>
        <v>0</v>
      </c>
      <c r="G30" s="66"/>
      <c r="H30" s="34"/>
      <c r="I30" s="34"/>
      <c r="J30" s="34"/>
      <c r="K30" s="34"/>
      <c r="L30" s="34"/>
    </row>
    <row r="31" spans="2:25" x14ac:dyDescent="0.25">
      <c r="C31" s="1" t="s">
        <v>11</v>
      </c>
      <c r="F31" s="65">
        <f>W27</f>
        <v>0</v>
      </c>
      <c r="G31" s="66"/>
      <c r="T31" s="67"/>
      <c r="U31" s="67"/>
      <c r="V31" s="67"/>
      <c r="W31" s="67"/>
      <c r="X31" s="67"/>
      <c r="Y31" s="67"/>
    </row>
    <row r="32" spans="2:25" x14ac:dyDescent="0.25">
      <c r="F32" s="65"/>
      <c r="G32" s="66"/>
      <c r="T32" s="67"/>
      <c r="U32" s="67"/>
      <c r="V32" s="67"/>
      <c r="W32" s="67"/>
      <c r="X32" s="67"/>
      <c r="Y32" s="67"/>
    </row>
    <row r="33" spans="2:25" x14ac:dyDescent="0.2">
      <c r="F33" s="65"/>
      <c r="G33" s="66"/>
    </row>
    <row r="34" spans="2:25" ht="17.45" customHeight="1" x14ac:dyDescent="0.2">
      <c r="B34" s="166" t="s">
        <v>177</v>
      </c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36"/>
      <c r="R34" s="36"/>
    </row>
    <row r="35" spans="2:25" ht="16.5" thickBot="1" x14ac:dyDescent="0.25"/>
    <row r="36" spans="2:25" ht="19.350000000000001" customHeight="1" thickTop="1" thickBot="1" x14ac:dyDescent="0.25">
      <c r="B36" s="169" t="s">
        <v>154</v>
      </c>
      <c r="C36" s="172" t="s">
        <v>1</v>
      </c>
      <c r="D36" s="175" t="s">
        <v>2</v>
      </c>
      <c r="E36" s="176"/>
      <c r="F36" s="176"/>
      <c r="G36" s="176"/>
      <c r="H36" s="177"/>
      <c r="I36" s="177"/>
      <c r="J36" s="177"/>
      <c r="K36" s="177"/>
      <c r="L36" s="177"/>
      <c r="M36" s="177"/>
      <c r="N36" s="178"/>
      <c r="O36" s="10"/>
      <c r="P36" s="152" t="s">
        <v>57</v>
      </c>
      <c r="Q36" s="153"/>
      <c r="R36" s="186"/>
    </row>
    <row r="37" spans="2:25" ht="18.600000000000001" customHeight="1" thickTop="1" x14ac:dyDescent="0.2">
      <c r="B37" s="170"/>
      <c r="C37" s="173"/>
      <c r="D37" s="179" t="s">
        <v>52</v>
      </c>
      <c r="E37" s="180"/>
      <c r="F37" s="180"/>
      <c r="G37" s="181"/>
      <c r="H37" s="169" t="s">
        <v>145</v>
      </c>
      <c r="I37" s="187"/>
      <c r="J37" s="187"/>
      <c r="K37" s="187"/>
      <c r="L37" s="187"/>
      <c r="M37" s="187"/>
      <c r="N37" s="188"/>
      <c r="O37" s="156" t="s">
        <v>56</v>
      </c>
      <c r="P37" s="154"/>
      <c r="Q37" s="155"/>
      <c r="R37" s="186"/>
    </row>
    <row r="38" spans="2:25" ht="18" customHeight="1" x14ac:dyDescent="0.2">
      <c r="B38" s="170"/>
      <c r="C38" s="173"/>
      <c r="D38" s="170" t="s">
        <v>51</v>
      </c>
      <c r="E38" s="167"/>
      <c r="F38" s="167" t="s">
        <v>50</v>
      </c>
      <c r="G38" s="173" t="s">
        <v>49</v>
      </c>
      <c r="H38" s="170" t="s">
        <v>48</v>
      </c>
      <c r="I38" s="167" t="s">
        <v>53</v>
      </c>
      <c r="J38" s="167"/>
      <c r="K38" s="167" t="s">
        <v>54</v>
      </c>
      <c r="L38" s="167" t="s">
        <v>148</v>
      </c>
      <c r="M38" s="167" t="s">
        <v>147</v>
      </c>
      <c r="N38" s="190" t="s">
        <v>55</v>
      </c>
      <c r="O38" s="157"/>
      <c r="P38" s="159" t="s">
        <v>3</v>
      </c>
      <c r="Q38" s="161" t="s">
        <v>58</v>
      </c>
      <c r="R38" s="186"/>
    </row>
    <row r="39" spans="2:25" ht="76.5" customHeight="1" thickBot="1" x14ac:dyDescent="0.3">
      <c r="B39" s="171"/>
      <c r="C39" s="174"/>
      <c r="D39" s="2" t="s">
        <v>5</v>
      </c>
      <c r="E39" s="3" t="s">
        <v>6</v>
      </c>
      <c r="F39" s="168"/>
      <c r="G39" s="174"/>
      <c r="H39" s="171"/>
      <c r="I39" s="3" t="s">
        <v>0</v>
      </c>
      <c r="J39" s="3" t="s">
        <v>47</v>
      </c>
      <c r="K39" s="168"/>
      <c r="L39" s="168"/>
      <c r="M39" s="168"/>
      <c r="N39" s="191"/>
      <c r="O39" s="158"/>
      <c r="P39" s="160"/>
      <c r="Q39" s="162"/>
      <c r="R39" s="186"/>
      <c r="T39" s="202" t="s">
        <v>4</v>
      </c>
      <c r="U39" s="203"/>
      <c r="V39" s="203"/>
      <c r="W39" s="203"/>
      <c r="X39" s="203"/>
      <c r="Y39" s="204"/>
    </row>
    <row r="40" spans="2:25" ht="17.25" thickTop="1" thickBot="1" x14ac:dyDescent="0.3">
      <c r="B40" s="11">
        <v>1</v>
      </c>
      <c r="C40" s="5">
        <v>2</v>
      </c>
      <c r="D40" s="11">
        <v>3</v>
      </c>
      <c r="E40" s="7">
        <v>4</v>
      </c>
      <c r="F40" s="7">
        <v>5</v>
      </c>
      <c r="G40" s="5">
        <v>6</v>
      </c>
      <c r="H40" s="11">
        <v>7</v>
      </c>
      <c r="I40" s="7">
        <v>8</v>
      </c>
      <c r="J40" s="7">
        <v>9</v>
      </c>
      <c r="K40" s="7">
        <v>10</v>
      </c>
      <c r="L40" s="7">
        <v>11</v>
      </c>
      <c r="M40" s="7">
        <v>12</v>
      </c>
      <c r="N40" s="7">
        <v>13</v>
      </c>
      <c r="O40" s="7">
        <v>14</v>
      </c>
      <c r="P40" s="7">
        <v>15</v>
      </c>
      <c r="Q40" s="5">
        <v>16</v>
      </c>
      <c r="R40" s="12"/>
      <c r="T40" s="9" t="s">
        <v>12</v>
      </c>
      <c r="U40" s="9" t="s">
        <v>9</v>
      </c>
      <c r="V40" s="9" t="s">
        <v>10</v>
      </c>
      <c r="W40" s="9" t="s">
        <v>11</v>
      </c>
      <c r="X40" s="9"/>
      <c r="Y40" s="9"/>
    </row>
    <row r="41" spans="2:25" ht="20.25" customHeight="1" thickTop="1" x14ac:dyDescent="0.25">
      <c r="B41" s="189">
        <v>1</v>
      </c>
      <c r="C41" s="205" t="s">
        <v>96</v>
      </c>
      <c r="D41" s="37">
        <v>0</v>
      </c>
      <c r="E41" s="37">
        <v>0.54</v>
      </c>
      <c r="F41" s="37">
        <f t="shared" ref="F41:F43" si="5">E41-D41</f>
        <v>0.54</v>
      </c>
      <c r="G41" s="38" t="s">
        <v>9</v>
      </c>
      <c r="H41" s="68"/>
      <c r="I41" s="68"/>
      <c r="J41" s="68"/>
      <c r="K41" s="68"/>
      <c r="L41" s="68"/>
      <c r="M41" s="68"/>
      <c r="N41" s="69"/>
      <c r="O41" s="69"/>
      <c r="P41" s="164">
        <v>54520010222</v>
      </c>
      <c r="Q41" s="164">
        <v>54520010192</v>
      </c>
      <c r="R41" s="196"/>
      <c r="T41" s="40">
        <f t="shared" ref="T41:T74" si="6">IF(G41=T$17,F41,0)</f>
        <v>0</v>
      </c>
      <c r="U41" s="40">
        <f t="shared" ref="U41:U47" si="7">IF(G41=U$17,F41,0)</f>
        <v>0.54</v>
      </c>
      <c r="V41" s="40">
        <f t="shared" ref="V41:V47" si="8">IF(G41=V$17,F41,0)</f>
        <v>0</v>
      </c>
      <c r="W41" s="40">
        <f>IF(G41=W$17,F41,0)</f>
        <v>0</v>
      </c>
      <c r="X41" s="9"/>
      <c r="Y41" s="9"/>
    </row>
    <row r="42" spans="2:25" x14ac:dyDescent="0.25">
      <c r="B42" s="145"/>
      <c r="C42" s="147"/>
      <c r="D42" s="41">
        <v>0.54</v>
      </c>
      <c r="E42" s="41">
        <v>1.2090000000000001</v>
      </c>
      <c r="F42" s="41">
        <f t="shared" si="5"/>
        <v>0.66900000000000004</v>
      </c>
      <c r="G42" s="41" t="s">
        <v>12</v>
      </c>
      <c r="H42" s="70"/>
      <c r="I42" s="70"/>
      <c r="J42" s="70"/>
      <c r="K42" s="70"/>
      <c r="L42" s="71"/>
      <c r="M42" s="70"/>
      <c r="N42" s="71"/>
      <c r="O42" s="71"/>
      <c r="P42" s="149"/>
      <c r="Q42" s="149"/>
      <c r="R42" s="196"/>
      <c r="T42" s="40">
        <f t="shared" si="6"/>
        <v>0.66900000000000004</v>
      </c>
      <c r="U42" s="40">
        <f t="shared" si="7"/>
        <v>0</v>
      </c>
      <c r="V42" s="40">
        <f t="shared" si="8"/>
        <v>0</v>
      </c>
      <c r="W42" s="40">
        <f>IF(G42=W$17,F42,0)</f>
        <v>0</v>
      </c>
      <c r="X42" s="9"/>
      <c r="Y42" s="9"/>
    </row>
    <row r="43" spans="2:25" x14ac:dyDescent="0.25">
      <c r="B43" s="22">
        <v>2</v>
      </c>
      <c r="C43" s="72" t="s">
        <v>97</v>
      </c>
      <c r="D43" s="41">
        <v>0</v>
      </c>
      <c r="E43" s="41">
        <v>0.48</v>
      </c>
      <c r="F43" s="41">
        <f t="shared" si="5"/>
        <v>0.48</v>
      </c>
      <c r="G43" s="41" t="s">
        <v>12</v>
      </c>
      <c r="H43" s="70"/>
      <c r="I43" s="70"/>
      <c r="J43" s="70"/>
      <c r="K43" s="71"/>
      <c r="L43" s="71"/>
      <c r="M43" s="70"/>
      <c r="N43" s="71"/>
      <c r="O43" s="71"/>
      <c r="P43" s="45">
        <v>54520010191</v>
      </c>
      <c r="Q43" s="45">
        <v>54520010193</v>
      </c>
      <c r="R43" s="73"/>
      <c r="T43" s="40">
        <f t="shared" si="6"/>
        <v>0.48</v>
      </c>
      <c r="U43" s="40">
        <f t="shared" si="7"/>
        <v>0</v>
      </c>
      <c r="V43" s="40">
        <f t="shared" si="8"/>
        <v>0</v>
      </c>
      <c r="W43" s="40">
        <f>IF(G43=W$17,F43,0)</f>
        <v>0</v>
      </c>
      <c r="X43" s="9"/>
      <c r="Y43" s="9"/>
    </row>
    <row r="44" spans="2:25" x14ac:dyDescent="0.25">
      <c r="B44" s="22">
        <v>3</v>
      </c>
      <c r="C44" s="72" t="s">
        <v>98</v>
      </c>
      <c r="D44" s="41">
        <v>0</v>
      </c>
      <c r="E44" s="41">
        <v>1.19</v>
      </c>
      <c r="F44" s="41">
        <f t="shared" ref="F44:F67" si="9">E44-D44</f>
        <v>1.19</v>
      </c>
      <c r="G44" s="41" t="s">
        <v>9</v>
      </c>
      <c r="H44" s="70"/>
      <c r="I44" s="70"/>
      <c r="J44" s="70"/>
      <c r="K44" s="71"/>
      <c r="L44" s="71"/>
      <c r="M44" s="70"/>
      <c r="N44" s="71"/>
      <c r="O44" s="71"/>
      <c r="P44" s="45">
        <v>54520010191</v>
      </c>
      <c r="Q44" s="45">
        <v>54520010195</v>
      </c>
      <c r="R44" s="73"/>
      <c r="T44" s="40">
        <f t="shared" si="6"/>
        <v>0</v>
      </c>
      <c r="U44" s="40">
        <f t="shared" si="7"/>
        <v>1.19</v>
      </c>
      <c r="V44" s="40">
        <f t="shared" si="8"/>
        <v>0</v>
      </c>
      <c r="W44" s="40">
        <f>IF(G44=W$17,F44,0)</f>
        <v>0</v>
      </c>
      <c r="X44" s="40"/>
      <c r="Y44" s="40"/>
    </row>
    <row r="45" spans="2:25" x14ac:dyDescent="0.25">
      <c r="B45" s="22">
        <v>4</v>
      </c>
      <c r="C45" s="72" t="s">
        <v>99</v>
      </c>
      <c r="D45" s="41">
        <v>0</v>
      </c>
      <c r="E45" s="41">
        <v>2.4300000000000002</v>
      </c>
      <c r="F45" s="41">
        <f t="shared" si="9"/>
        <v>2.4300000000000002</v>
      </c>
      <c r="G45" s="41" t="s">
        <v>9</v>
      </c>
      <c r="H45" s="70"/>
      <c r="I45" s="70"/>
      <c r="J45" s="70"/>
      <c r="K45" s="71">
        <v>30</v>
      </c>
      <c r="L45" s="71">
        <v>216</v>
      </c>
      <c r="M45" s="70"/>
      <c r="N45" s="71"/>
      <c r="O45" s="71"/>
      <c r="P45" s="45">
        <v>54520010191</v>
      </c>
      <c r="Q45" s="45">
        <v>54520010196</v>
      </c>
      <c r="R45" s="73"/>
      <c r="T45" s="40">
        <f t="shared" si="6"/>
        <v>0</v>
      </c>
      <c r="U45" s="40">
        <f t="shared" si="7"/>
        <v>2.4300000000000002</v>
      </c>
      <c r="V45" s="40">
        <f t="shared" si="8"/>
        <v>0</v>
      </c>
      <c r="W45" s="40">
        <f>IF(G45=W$17,F45,0)</f>
        <v>0</v>
      </c>
      <c r="X45" s="40"/>
      <c r="Y45" s="40"/>
    </row>
    <row r="46" spans="2:25" ht="47.25" x14ac:dyDescent="0.25">
      <c r="B46" s="22">
        <v>5</v>
      </c>
      <c r="C46" s="44" t="s">
        <v>100</v>
      </c>
      <c r="D46" s="41">
        <v>0</v>
      </c>
      <c r="E46" s="41">
        <v>0.27</v>
      </c>
      <c r="F46" s="41">
        <f t="shared" si="9"/>
        <v>0.27</v>
      </c>
      <c r="G46" s="41" t="s">
        <v>9</v>
      </c>
      <c r="H46" s="70"/>
      <c r="I46" s="70"/>
      <c r="J46" s="70"/>
      <c r="K46" s="71"/>
      <c r="L46" s="71"/>
      <c r="M46" s="70"/>
      <c r="N46" s="71"/>
      <c r="O46" s="71"/>
      <c r="P46" s="45">
        <v>54520010191</v>
      </c>
      <c r="Q46" s="45" t="s">
        <v>38</v>
      </c>
      <c r="R46" s="73"/>
      <c r="T46" s="40">
        <f t="shared" si="6"/>
        <v>0</v>
      </c>
      <c r="U46" s="40">
        <f t="shared" si="7"/>
        <v>0.27</v>
      </c>
      <c r="V46" s="40">
        <f t="shared" si="8"/>
        <v>0</v>
      </c>
      <c r="W46" s="40">
        <f t="shared" ref="W46:W74" si="10">IF(G46=W$17,F46,0)</f>
        <v>0</v>
      </c>
      <c r="X46" s="40"/>
      <c r="Y46" s="40"/>
    </row>
    <row r="47" spans="2:25" x14ac:dyDescent="0.25">
      <c r="B47" s="22">
        <v>6</v>
      </c>
      <c r="C47" s="72" t="s">
        <v>101</v>
      </c>
      <c r="D47" s="41">
        <v>0</v>
      </c>
      <c r="E47" s="41">
        <v>1.41</v>
      </c>
      <c r="F47" s="41">
        <f t="shared" si="9"/>
        <v>1.41</v>
      </c>
      <c r="G47" s="41" t="s">
        <v>9</v>
      </c>
      <c r="H47" s="70"/>
      <c r="I47" s="70"/>
      <c r="J47" s="70"/>
      <c r="K47" s="71">
        <v>24</v>
      </c>
      <c r="L47" s="71">
        <v>168</v>
      </c>
      <c r="M47" s="70"/>
      <c r="N47" s="71"/>
      <c r="O47" s="71"/>
      <c r="P47" s="45">
        <v>54520010191</v>
      </c>
      <c r="Q47" s="45">
        <v>54520010195</v>
      </c>
      <c r="R47" s="73"/>
      <c r="T47" s="40">
        <f t="shared" si="6"/>
        <v>0</v>
      </c>
      <c r="U47" s="40">
        <f t="shared" si="7"/>
        <v>1.41</v>
      </c>
      <c r="V47" s="40">
        <f t="shared" si="8"/>
        <v>0</v>
      </c>
      <c r="W47" s="40">
        <f t="shared" si="10"/>
        <v>0</v>
      </c>
      <c r="X47" s="40"/>
      <c r="Y47" s="40"/>
    </row>
    <row r="48" spans="2:25" x14ac:dyDescent="0.25">
      <c r="B48" s="22">
        <v>7</v>
      </c>
      <c r="C48" s="72" t="s">
        <v>102</v>
      </c>
      <c r="D48" s="41">
        <v>0</v>
      </c>
      <c r="E48" s="41">
        <v>0.42</v>
      </c>
      <c r="F48" s="41">
        <f t="shared" si="9"/>
        <v>0.42</v>
      </c>
      <c r="G48" s="41" t="s">
        <v>9</v>
      </c>
      <c r="H48" s="70"/>
      <c r="I48" s="70"/>
      <c r="J48" s="70"/>
      <c r="K48" s="71"/>
      <c r="L48" s="71"/>
      <c r="M48" s="70"/>
      <c r="N48" s="71"/>
      <c r="O48" s="71"/>
      <c r="P48" s="45">
        <v>54520010191</v>
      </c>
      <c r="Q48" s="45">
        <v>54520010199</v>
      </c>
      <c r="R48" s="73"/>
      <c r="T48" s="40">
        <f t="shared" si="6"/>
        <v>0</v>
      </c>
      <c r="U48" s="40">
        <f t="shared" ref="U48:U74" si="11">IF(G48=U$17,F48,0)</f>
        <v>0.42</v>
      </c>
      <c r="V48" s="40">
        <f t="shared" ref="V48:V74" si="12">IF(G48=V$17,F48,0)</f>
        <v>0</v>
      </c>
      <c r="W48" s="40">
        <f t="shared" si="10"/>
        <v>0</v>
      </c>
      <c r="X48" s="40"/>
      <c r="Y48" s="40"/>
    </row>
    <row r="49" spans="2:25" ht="41.45" customHeight="1" x14ac:dyDescent="0.25">
      <c r="B49" s="144">
        <v>8</v>
      </c>
      <c r="C49" s="146" t="s">
        <v>103</v>
      </c>
      <c r="D49" s="41">
        <v>0</v>
      </c>
      <c r="E49" s="41">
        <v>1.06</v>
      </c>
      <c r="F49" s="41">
        <f t="shared" si="9"/>
        <v>1.06</v>
      </c>
      <c r="G49" s="41" t="s">
        <v>9</v>
      </c>
      <c r="H49" s="70"/>
      <c r="I49" s="70"/>
      <c r="J49" s="70"/>
      <c r="K49" s="70"/>
      <c r="L49" s="71"/>
      <c r="M49" s="70"/>
      <c r="N49" s="71"/>
      <c r="O49" s="71"/>
      <c r="P49" s="45" t="s">
        <v>153</v>
      </c>
      <c r="Q49" s="45" t="s">
        <v>34</v>
      </c>
      <c r="R49" s="201"/>
      <c r="T49" s="40">
        <f t="shared" si="6"/>
        <v>0</v>
      </c>
      <c r="U49" s="40">
        <f t="shared" si="11"/>
        <v>1.06</v>
      </c>
      <c r="V49" s="40">
        <f t="shared" si="12"/>
        <v>0</v>
      </c>
      <c r="W49" s="40">
        <f t="shared" si="10"/>
        <v>0</v>
      </c>
      <c r="X49" s="40"/>
      <c r="Y49" s="40"/>
    </row>
    <row r="50" spans="2:25" x14ac:dyDescent="0.25">
      <c r="B50" s="145"/>
      <c r="C50" s="147"/>
      <c r="D50" s="41">
        <v>1.06</v>
      </c>
      <c r="E50" s="41">
        <v>3.34</v>
      </c>
      <c r="F50" s="41">
        <f t="shared" si="9"/>
        <v>2.2799999999999998</v>
      </c>
      <c r="G50" s="41" t="s">
        <v>12</v>
      </c>
      <c r="H50" s="70"/>
      <c r="I50" s="70"/>
      <c r="J50" s="70"/>
      <c r="K50" s="70"/>
      <c r="L50" s="71"/>
      <c r="M50" s="70"/>
      <c r="N50" s="71"/>
      <c r="O50" s="71"/>
      <c r="P50" s="45">
        <v>54520010191</v>
      </c>
      <c r="Q50" s="45">
        <v>54520010191</v>
      </c>
      <c r="R50" s="201"/>
      <c r="T50" s="40">
        <f t="shared" si="6"/>
        <v>2.2799999999999998</v>
      </c>
      <c r="U50" s="40">
        <f t="shared" si="11"/>
        <v>0</v>
      </c>
      <c r="V50" s="40">
        <f t="shared" si="12"/>
        <v>0</v>
      </c>
      <c r="W50" s="40">
        <f t="shared" si="10"/>
        <v>0</v>
      </c>
      <c r="X50" s="40"/>
      <c r="Y50" s="40"/>
    </row>
    <row r="51" spans="2:25" x14ac:dyDescent="0.25">
      <c r="B51" s="22">
        <v>9</v>
      </c>
      <c r="C51" s="72" t="s">
        <v>104</v>
      </c>
      <c r="D51" s="41">
        <v>0</v>
      </c>
      <c r="E51" s="41">
        <v>1.41</v>
      </c>
      <c r="F51" s="41">
        <f t="shared" si="9"/>
        <v>1.41</v>
      </c>
      <c r="G51" s="41" t="s">
        <v>9</v>
      </c>
      <c r="H51" s="70"/>
      <c r="I51" s="70"/>
      <c r="J51" s="70"/>
      <c r="K51" s="70"/>
      <c r="L51" s="71"/>
      <c r="M51" s="70"/>
      <c r="N51" s="71"/>
      <c r="O51" s="71"/>
      <c r="P51" s="45">
        <v>54520010191</v>
      </c>
      <c r="Q51" s="45">
        <v>54520040349</v>
      </c>
      <c r="R51" s="73"/>
      <c r="T51" s="40">
        <f t="shared" si="6"/>
        <v>0</v>
      </c>
      <c r="U51" s="40">
        <f t="shared" si="11"/>
        <v>1.41</v>
      </c>
      <c r="V51" s="40">
        <f t="shared" si="12"/>
        <v>0</v>
      </c>
      <c r="W51" s="40">
        <f t="shared" si="10"/>
        <v>0</v>
      </c>
      <c r="X51" s="40"/>
      <c r="Y51" s="40"/>
    </row>
    <row r="52" spans="2:25" x14ac:dyDescent="0.25">
      <c r="B52" s="22">
        <v>10</v>
      </c>
      <c r="C52" s="72" t="s">
        <v>105</v>
      </c>
      <c r="D52" s="41">
        <v>0</v>
      </c>
      <c r="E52" s="41">
        <v>2.81</v>
      </c>
      <c r="F52" s="41">
        <f t="shared" si="9"/>
        <v>2.81</v>
      </c>
      <c r="G52" s="41" t="s">
        <v>9</v>
      </c>
      <c r="H52" s="70"/>
      <c r="I52" s="70"/>
      <c r="J52" s="70"/>
      <c r="K52" s="70"/>
      <c r="L52" s="71"/>
      <c r="M52" s="70"/>
      <c r="N52" s="71"/>
      <c r="O52" s="71"/>
      <c r="P52" s="45">
        <v>54520010191</v>
      </c>
      <c r="Q52" s="45">
        <v>54520020238</v>
      </c>
      <c r="R52" s="73"/>
      <c r="T52" s="40">
        <f t="shared" si="6"/>
        <v>0</v>
      </c>
      <c r="U52" s="40">
        <f t="shared" si="11"/>
        <v>2.81</v>
      </c>
      <c r="V52" s="40">
        <f t="shared" si="12"/>
        <v>0</v>
      </c>
      <c r="W52" s="40">
        <f t="shared" si="10"/>
        <v>0</v>
      </c>
      <c r="X52" s="40"/>
      <c r="Y52" s="40"/>
    </row>
    <row r="53" spans="2:25" x14ac:dyDescent="0.25">
      <c r="B53" s="144">
        <v>11</v>
      </c>
      <c r="C53" s="146" t="s">
        <v>106</v>
      </c>
      <c r="D53" s="41">
        <v>0</v>
      </c>
      <c r="E53" s="41">
        <v>0.2</v>
      </c>
      <c r="F53" s="41">
        <f t="shared" si="9"/>
        <v>0.2</v>
      </c>
      <c r="G53" s="41" t="s">
        <v>12</v>
      </c>
      <c r="H53" s="70"/>
      <c r="I53" s="70"/>
      <c r="J53" s="70"/>
      <c r="K53" s="70"/>
      <c r="L53" s="71"/>
      <c r="M53" s="70"/>
      <c r="N53" s="71"/>
      <c r="O53" s="71"/>
      <c r="P53" s="45">
        <v>54520010191</v>
      </c>
      <c r="Q53" s="45">
        <v>54520020244</v>
      </c>
      <c r="R53" s="73"/>
      <c r="T53" s="40">
        <f t="shared" si="6"/>
        <v>0.2</v>
      </c>
      <c r="U53" s="40">
        <f t="shared" si="11"/>
        <v>0</v>
      </c>
      <c r="V53" s="40">
        <f t="shared" si="12"/>
        <v>0</v>
      </c>
      <c r="W53" s="40">
        <f t="shared" si="10"/>
        <v>0</v>
      </c>
      <c r="X53" s="40"/>
      <c r="Y53" s="40"/>
    </row>
    <row r="54" spans="2:25" ht="31.5" x14ac:dyDescent="0.25">
      <c r="B54" s="194"/>
      <c r="C54" s="185"/>
      <c r="D54" s="41">
        <v>0.2</v>
      </c>
      <c r="E54" s="41">
        <v>0.76</v>
      </c>
      <c r="F54" s="41">
        <f t="shared" si="9"/>
        <v>0.56000000000000005</v>
      </c>
      <c r="G54" s="41" t="s">
        <v>9</v>
      </c>
      <c r="H54" s="70"/>
      <c r="I54" s="70"/>
      <c r="J54" s="70"/>
      <c r="K54" s="70"/>
      <c r="L54" s="71"/>
      <c r="M54" s="70"/>
      <c r="N54" s="71"/>
      <c r="O54" s="71"/>
      <c r="P54" s="45" t="s">
        <v>157</v>
      </c>
      <c r="Q54" s="45" t="s">
        <v>158</v>
      </c>
      <c r="R54" s="196"/>
      <c r="T54" s="40">
        <f t="shared" si="6"/>
        <v>0</v>
      </c>
      <c r="U54" s="40">
        <f t="shared" si="11"/>
        <v>0.56000000000000005</v>
      </c>
      <c r="V54" s="40">
        <f t="shared" si="12"/>
        <v>0</v>
      </c>
      <c r="W54" s="40">
        <f t="shared" si="10"/>
        <v>0</v>
      </c>
      <c r="X54" s="40"/>
      <c r="Y54" s="40"/>
    </row>
    <row r="55" spans="2:25" x14ac:dyDescent="0.25">
      <c r="B55" s="145"/>
      <c r="C55" s="147"/>
      <c r="D55" s="41">
        <v>0.76</v>
      </c>
      <c r="E55" s="41">
        <v>0.93</v>
      </c>
      <c r="F55" s="41">
        <f t="shared" si="9"/>
        <v>0.17000000000000004</v>
      </c>
      <c r="G55" s="41" t="s">
        <v>41</v>
      </c>
      <c r="H55" s="70"/>
      <c r="I55" s="70"/>
      <c r="J55" s="70"/>
      <c r="K55" s="70"/>
      <c r="L55" s="71"/>
      <c r="M55" s="70"/>
      <c r="N55" s="71"/>
      <c r="O55" s="71"/>
      <c r="P55" s="45">
        <v>54520020239</v>
      </c>
      <c r="Q55" s="45">
        <v>54520020239</v>
      </c>
      <c r="R55" s="196"/>
      <c r="T55" s="40">
        <f t="shared" si="6"/>
        <v>0</v>
      </c>
      <c r="U55" s="40">
        <f t="shared" si="11"/>
        <v>0</v>
      </c>
      <c r="V55" s="40">
        <f t="shared" si="12"/>
        <v>0</v>
      </c>
      <c r="W55" s="40">
        <f t="shared" si="10"/>
        <v>0</v>
      </c>
      <c r="X55" s="40"/>
      <c r="Y55" s="40"/>
    </row>
    <row r="56" spans="2:25" x14ac:dyDescent="0.25">
      <c r="B56" s="22">
        <v>12</v>
      </c>
      <c r="C56" s="72" t="s">
        <v>107</v>
      </c>
      <c r="D56" s="41">
        <v>0</v>
      </c>
      <c r="E56" s="41">
        <v>0.45</v>
      </c>
      <c r="F56" s="41">
        <f t="shared" si="9"/>
        <v>0.45</v>
      </c>
      <c r="G56" s="41" t="s">
        <v>11</v>
      </c>
      <c r="H56" s="70"/>
      <c r="I56" s="70"/>
      <c r="J56" s="70"/>
      <c r="K56" s="70"/>
      <c r="L56" s="71"/>
      <c r="M56" s="70"/>
      <c r="N56" s="71"/>
      <c r="O56" s="71"/>
      <c r="P56" s="45">
        <v>54520010191</v>
      </c>
      <c r="Q56" s="45">
        <v>54520031853</v>
      </c>
      <c r="R56" s="73"/>
      <c r="T56" s="40">
        <f t="shared" si="6"/>
        <v>0</v>
      </c>
      <c r="U56" s="40">
        <f t="shared" si="11"/>
        <v>0</v>
      </c>
      <c r="V56" s="40">
        <f t="shared" si="12"/>
        <v>0</v>
      </c>
      <c r="W56" s="40">
        <f t="shared" si="10"/>
        <v>0.45</v>
      </c>
      <c r="X56" s="40"/>
      <c r="Y56" s="40"/>
    </row>
    <row r="57" spans="2:25" x14ac:dyDescent="0.25">
      <c r="B57" s="22">
        <v>13</v>
      </c>
      <c r="C57" s="72" t="s">
        <v>108</v>
      </c>
      <c r="D57" s="41">
        <v>0</v>
      </c>
      <c r="E57" s="41">
        <v>2.19</v>
      </c>
      <c r="F57" s="41">
        <f t="shared" si="9"/>
        <v>2.19</v>
      </c>
      <c r="G57" s="41" t="s">
        <v>9</v>
      </c>
      <c r="H57" s="70"/>
      <c r="I57" s="70"/>
      <c r="J57" s="70"/>
      <c r="K57" s="71"/>
      <c r="L57" s="71"/>
      <c r="M57" s="70"/>
      <c r="N57" s="71"/>
      <c r="O57" s="71"/>
      <c r="P57" s="45">
        <v>54520010191</v>
      </c>
      <c r="Q57" s="45">
        <v>54520031854</v>
      </c>
      <c r="R57" s="73"/>
      <c r="T57" s="40">
        <f t="shared" si="6"/>
        <v>0</v>
      </c>
      <c r="U57" s="40">
        <f t="shared" si="11"/>
        <v>2.19</v>
      </c>
      <c r="V57" s="40">
        <f t="shared" si="12"/>
        <v>0</v>
      </c>
      <c r="W57" s="40">
        <f t="shared" si="10"/>
        <v>0</v>
      </c>
      <c r="X57" s="40"/>
      <c r="Y57" s="40"/>
    </row>
    <row r="58" spans="2:25" x14ac:dyDescent="0.25">
      <c r="B58" s="22">
        <v>14</v>
      </c>
      <c r="C58" s="72" t="s">
        <v>109</v>
      </c>
      <c r="D58" s="41">
        <v>0</v>
      </c>
      <c r="E58" s="41">
        <v>1.35</v>
      </c>
      <c r="F58" s="41">
        <f t="shared" si="9"/>
        <v>1.35</v>
      </c>
      <c r="G58" s="41" t="s">
        <v>9</v>
      </c>
      <c r="H58" s="70"/>
      <c r="I58" s="70"/>
      <c r="J58" s="70"/>
      <c r="K58" s="71"/>
      <c r="L58" s="71"/>
      <c r="M58" s="70"/>
      <c r="N58" s="71"/>
      <c r="O58" s="71"/>
      <c r="P58" s="45">
        <v>54520010191</v>
      </c>
      <c r="Q58" s="45">
        <v>54520070248</v>
      </c>
      <c r="R58" s="73"/>
      <c r="T58" s="40">
        <f t="shared" si="6"/>
        <v>0</v>
      </c>
      <c r="U58" s="40">
        <f t="shared" si="11"/>
        <v>1.35</v>
      </c>
      <c r="V58" s="40">
        <f t="shared" si="12"/>
        <v>0</v>
      </c>
      <c r="W58" s="40">
        <f t="shared" si="10"/>
        <v>0</v>
      </c>
      <c r="X58" s="40"/>
      <c r="Y58" s="40"/>
    </row>
    <row r="59" spans="2:25" x14ac:dyDescent="0.25">
      <c r="B59" s="22">
        <v>15</v>
      </c>
      <c r="C59" s="72" t="s">
        <v>110</v>
      </c>
      <c r="D59" s="41">
        <v>0</v>
      </c>
      <c r="E59" s="41">
        <v>1.51</v>
      </c>
      <c r="F59" s="41">
        <f t="shared" si="9"/>
        <v>1.51</v>
      </c>
      <c r="G59" s="41" t="s">
        <v>9</v>
      </c>
      <c r="H59" s="70"/>
      <c r="I59" s="70"/>
      <c r="J59" s="70"/>
      <c r="K59" s="71">
        <v>10</v>
      </c>
      <c r="L59" s="71">
        <v>49</v>
      </c>
      <c r="M59" s="70"/>
      <c r="N59" s="71"/>
      <c r="O59" s="71"/>
      <c r="P59" s="45">
        <v>54520010191</v>
      </c>
      <c r="Q59" s="45">
        <v>54520070249</v>
      </c>
      <c r="R59" s="73"/>
      <c r="T59" s="40">
        <f t="shared" si="6"/>
        <v>0</v>
      </c>
      <c r="U59" s="40">
        <f t="shared" si="11"/>
        <v>1.51</v>
      </c>
      <c r="V59" s="40">
        <f t="shared" si="12"/>
        <v>0</v>
      </c>
      <c r="W59" s="40">
        <f t="shared" si="10"/>
        <v>0</v>
      </c>
      <c r="X59" s="40"/>
      <c r="Y59" s="40"/>
    </row>
    <row r="60" spans="2:25" x14ac:dyDescent="0.25">
      <c r="B60" s="22">
        <v>16</v>
      </c>
      <c r="C60" s="72" t="s">
        <v>111</v>
      </c>
      <c r="D60" s="41">
        <v>0</v>
      </c>
      <c r="E60" s="41">
        <v>0.99</v>
      </c>
      <c r="F60" s="41">
        <f t="shared" si="9"/>
        <v>0.99</v>
      </c>
      <c r="G60" s="41" t="s">
        <v>11</v>
      </c>
      <c r="H60" s="70"/>
      <c r="I60" s="70"/>
      <c r="J60" s="70"/>
      <c r="K60" s="71"/>
      <c r="L60" s="71"/>
      <c r="M60" s="70"/>
      <c r="N60" s="71"/>
      <c r="O60" s="71"/>
      <c r="P60" s="45">
        <v>54520010191</v>
      </c>
      <c r="Q60" s="45">
        <v>54520070250</v>
      </c>
      <c r="R60" s="73"/>
      <c r="T60" s="40">
        <f t="shared" si="6"/>
        <v>0</v>
      </c>
      <c r="U60" s="40">
        <f t="shared" si="11"/>
        <v>0</v>
      </c>
      <c r="V60" s="40">
        <f t="shared" si="12"/>
        <v>0</v>
      </c>
      <c r="W60" s="40">
        <f t="shared" si="10"/>
        <v>0.99</v>
      </c>
      <c r="X60" s="40"/>
      <c r="Y60" s="40"/>
    </row>
    <row r="61" spans="2:25" x14ac:dyDescent="0.25">
      <c r="B61" s="22">
        <v>17</v>
      </c>
      <c r="C61" s="72" t="s">
        <v>112</v>
      </c>
      <c r="D61" s="41">
        <v>0</v>
      </c>
      <c r="E61" s="41">
        <v>0.97</v>
      </c>
      <c r="F61" s="41">
        <f t="shared" si="9"/>
        <v>0.97</v>
      </c>
      <c r="G61" s="41" t="s">
        <v>9</v>
      </c>
      <c r="H61" s="70"/>
      <c r="I61" s="70"/>
      <c r="J61" s="70"/>
      <c r="K61" s="71"/>
      <c r="L61" s="71"/>
      <c r="M61" s="70"/>
      <c r="N61" s="71"/>
      <c r="O61" s="71"/>
      <c r="P61" s="45">
        <v>54520010191</v>
      </c>
      <c r="Q61" s="45">
        <v>54520070251</v>
      </c>
      <c r="R61" s="73"/>
      <c r="T61" s="40">
        <f t="shared" si="6"/>
        <v>0</v>
      </c>
      <c r="U61" s="40">
        <f t="shared" si="11"/>
        <v>0.97</v>
      </c>
      <c r="V61" s="40">
        <f t="shared" si="12"/>
        <v>0</v>
      </c>
      <c r="W61" s="40">
        <f t="shared" si="10"/>
        <v>0</v>
      </c>
      <c r="X61" s="40"/>
      <c r="Y61" s="40"/>
    </row>
    <row r="62" spans="2:25" x14ac:dyDescent="0.25">
      <c r="B62" s="22">
        <v>18</v>
      </c>
      <c r="C62" s="72" t="s">
        <v>113</v>
      </c>
      <c r="D62" s="41">
        <v>0</v>
      </c>
      <c r="E62" s="41">
        <v>1.4</v>
      </c>
      <c r="F62" s="41">
        <f t="shared" si="9"/>
        <v>1.4</v>
      </c>
      <c r="G62" s="41" t="s">
        <v>9</v>
      </c>
      <c r="H62" s="70"/>
      <c r="I62" s="70"/>
      <c r="J62" s="70"/>
      <c r="K62" s="71"/>
      <c r="L62" s="71"/>
      <c r="M62" s="70"/>
      <c r="N62" s="71"/>
      <c r="O62" s="71"/>
      <c r="P62" s="45">
        <v>54520010191</v>
      </c>
      <c r="Q62" s="45">
        <v>54520070252</v>
      </c>
      <c r="R62" s="73"/>
      <c r="T62" s="40">
        <f t="shared" si="6"/>
        <v>0</v>
      </c>
      <c r="U62" s="40">
        <f t="shared" si="11"/>
        <v>1.4</v>
      </c>
      <c r="V62" s="40">
        <f t="shared" si="12"/>
        <v>0</v>
      </c>
      <c r="W62" s="40">
        <f t="shared" si="10"/>
        <v>0</v>
      </c>
      <c r="X62" s="40"/>
      <c r="Y62" s="40"/>
    </row>
    <row r="63" spans="2:25" ht="31.5" x14ac:dyDescent="0.25">
      <c r="B63" s="22">
        <v>19</v>
      </c>
      <c r="C63" s="44" t="s">
        <v>114</v>
      </c>
      <c r="D63" s="41">
        <v>0</v>
      </c>
      <c r="E63" s="41">
        <v>2.2400000000000002</v>
      </c>
      <c r="F63" s="41">
        <f t="shared" si="9"/>
        <v>2.2400000000000002</v>
      </c>
      <c r="G63" s="41" t="s">
        <v>9</v>
      </c>
      <c r="H63" s="70"/>
      <c r="I63" s="70"/>
      <c r="J63" s="70"/>
      <c r="K63" s="71"/>
      <c r="L63" s="71"/>
      <c r="M63" s="70"/>
      <c r="N63" s="71"/>
      <c r="O63" s="71"/>
      <c r="P63" s="45">
        <v>54520010191</v>
      </c>
      <c r="Q63" s="45" t="s">
        <v>42</v>
      </c>
      <c r="R63" s="73"/>
      <c r="T63" s="40">
        <f t="shared" si="6"/>
        <v>0</v>
      </c>
      <c r="U63" s="40">
        <f t="shared" si="11"/>
        <v>2.2400000000000002</v>
      </c>
      <c r="V63" s="40">
        <f t="shared" si="12"/>
        <v>0</v>
      </c>
      <c r="W63" s="40">
        <f t="shared" si="10"/>
        <v>0</v>
      </c>
      <c r="X63" s="40"/>
      <c r="Y63" s="40"/>
    </row>
    <row r="64" spans="2:25" ht="47.25" x14ac:dyDescent="0.25">
      <c r="B64" s="22">
        <v>20</v>
      </c>
      <c r="C64" s="44" t="s">
        <v>115</v>
      </c>
      <c r="D64" s="41">
        <v>0</v>
      </c>
      <c r="E64" s="41">
        <v>2.1</v>
      </c>
      <c r="F64" s="41">
        <f t="shared" si="9"/>
        <v>2.1</v>
      </c>
      <c r="G64" s="41" t="s">
        <v>9</v>
      </c>
      <c r="H64" s="70"/>
      <c r="I64" s="70"/>
      <c r="J64" s="70"/>
      <c r="K64" s="71">
        <v>30</v>
      </c>
      <c r="L64" s="71">
        <v>209</v>
      </c>
      <c r="M64" s="70"/>
      <c r="N64" s="71"/>
      <c r="O64" s="71"/>
      <c r="P64" s="45">
        <v>54520010191</v>
      </c>
      <c r="Q64" s="45" t="s">
        <v>43</v>
      </c>
      <c r="R64" s="73"/>
      <c r="T64" s="40">
        <f t="shared" si="6"/>
        <v>0</v>
      </c>
      <c r="U64" s="40">
        <f t="shared" si="11"/>
        <v>2.1</v>
      </c>
      <c r="V64" s="40">
        <f t="shared" si="12"/>
        <v>0</v>
      </c>
      <c r="W64" s="40">
        <f t="shared" si="10"/>
        <v>0</v>
      </c>
      <c r="X64" s="40"/>
      <c r="Y64" s="40"/>
    </row>
    <row r="65" spans="2:25" x14ac:dyDescent="0.25">
      <c r="B65" s="144">
        <v>21</v>
      </c>
      <c r="C65" s="146" t="s">
        <v>116</v>
      </c>
      <c r="D65" s="41">
        <v>0</v>
      </c>
      <c r="E65" s="41">
        <v>0.13</v>
      </c>
      <c r="F65" s="41">
        <f t="shared" si="9"/>
        <v>0.13</v>
      </c>
      <c r="G65" s="41" t="s">
        <v>12</v>
      </c>
      <c r="H65" s="70"/>
      <c r="I65" s="70"/>
      <c r="J65" s="70"/>
      <c r="K65" s="70"/>
      <c r="L65" s="71"/>
      <c r="M65" s="70"/>
      <c r="N65" s="71"/>
      <c r="O65" s="71"/>
      <c r="P65" s="148">
        <v>54520010191</v>
      </c>
      <c r="Q65" s="148">
        <v>54520060209</v>
      </c>
      <c r="R65" s="196"/>
      <c r="T65" s="40">
        <f t="shared" si="6"/>
        <v>0.13</v>
      </c>
      <c r="U65" s="40">
        <f t="shared" si="11"/>
        <v>0</v>
      </c>
      <c r="V65" s="40">
        <f t="shared" si="12"/>
        <v>0</v>
      </c>
      <c r="W65" s="40">
        <f t="shared" si="10"/>
        <v>0</v>
      </c>
      <c r="X65" s="40"/>
      <c r="Y65" s="40"/>
    </row>
    <row r="66" spans="2:25" x14ac:dyDescent="0.25">
      <c r="B66" s="145"/>
      <c r="C66" s="147"/>
      <c r="D66" s="41">
        <v>0.13</v>
      </c>
      <c r="E66" s="41">
        <v>0.25</v>
      </c>
      <c r="F66" s="41">
        <f t="shared" si="9"/>
        <v>0.12</v>
      </c>
      <c r="G66" s="41" t="s">
        <v>9</v>
      </c>
      <c r="H66" s="70"/>
      <c r="I66" s="70"/>
      <c r="J66" s="70"/>
      <c r="K66" s="70"/>
      <c r="L66" s="71"/>
      <c r="M66" s="70"/>
      <c r="N66" s="71"/>
      <c r="O66" s="71"/>
      <c r="P66" s="149"/>
      <c r="Q66" s="149"/>
      <c r="R66" s="196"/>
      <c r="T66" s="40">
        <f t="shared" si="6"/>
        <v>0</v>
      </c>
      <c r="U66" s="40">
        <f t="shared" si="11"/>
        <v>0.12</v>
      </c>
      <c r="V66" s="40">
        <f t="shared" si="12"/>
        <v>0</v>
      </c>
      <c r="W66" s="40">
        <f t="shared" si="10"/>
        <v>0</v>
      </c>
      <c r="X66" s="40"/>
      <c r="Y66" s="40"/>
    </row>
    <row r="67" spans="2:25" x14ac:dyDescent="0.25">
      <c r="B67" s="144">
        <v>22</v>
      </c>
      <c r="C67" s="197" t="s">
        <v>117</v>
      </c>
      <c r="D67" s="41">
        <v>0</v>
      </c>
      <c r="E67" s="41">
        <v>0.13</v>
      </c>
      <c r="F67" s="41">
        <f t="shared" si="9"/>
        <v>0.13</v>
      </c>
      <c r="G67" s="41" t="s">
        <v>12</v>
      </c>
      <c r="H67" s="70"/>
      <c r="I67" s="70"/>
      <c r="J67" s="70"/>
      <c r="K67" s="70"/>
      <c r="L67" s="71"/>
      <c r="M67" s="70"/>
      <c r="N67" s="71"/>
      <c r="O67" s="71"/>
      <c r="P67" s="148">
        <v>54520010191</v>
      </c>
      <c r="Q67" s="148">
        <v>54520060210</v>
      </c>
      <c r="R67" s="196"/>
      <c r="T67" s="40">
        <f t="shared" si="6"/>
        <v>0.13</v>
      </c>
      <c r="U67" s="40">
        <f t="shared" si="11"/>
        <v>0</v>
      </c>
      <c r="V67" s="40">
        <f t="shared" si="12"/>
        <v>0</v>
      </c>
      <c r="W67" s="40">
        <f t="shared" si="10"/>
        <v>0</v>
      </c>
      <c r="X67" s="40"/>
      <c r="Y67" s="40"/>
    </row>
    <row r="68" spans="2:25" x14ac:dyDescent="0.25">
      <c r="B68" s="194"/>
      <c r="C68" s="198"/>
      <c r="D68" s="41">
        <v>0.13</v>
      </c>
      <c r="E68" s="41">
        <v>0.92</v>
      </c>
      <c r="F68" s="41">
        <v>0.79</v>
      </c>
      <c r="G68" s="41" t="s">
        <v>9</v>
      </c>
      <c r="H68" s="70"/>
      <c r="I68" s="70"/>
      <c r="J68" s="70"/>
      <c r="K68" s="70"/>
      <c r="L68" s="71"/>
      <c r="M68" s="70"/>
      <c r="N68" s="71"/>
      <c r="O68" s="71"/>
      <c r="P68" s="165"/>
      <c r="Q68" s="165"/>
      <c r="R68" s="196"/>
      <c r="T68" s="40">
        <f t="shared" si="6"/>
        <v>0</v>
      </c>
      <c r="U68" s="40">
        <f t="shared" si="11"/>
        <v>0.79</v>
      </c>
      <c r="V68" s="40">
        <f t="shared" si="12"/>
        <v>0</v>
      </c>
      <c r="W68" s="40">
        <f t="shared" si="10"/>
        <v>0</v>
      </c>
      <c r="X68" s="40"/>
      <c r="Y68" s="40"/>
    </row>
    <row r="69" spans="2:25" x14ac:dyDescent="0.25">
      <c r="B69" s="194"/>
      <c r="C69" s="198"/>
      <c r="D69" s="41">
        <v>0.92</v>
      </c>
      <c r="E69" s="41">
        <v>2.12</v>
      </c>
      <c r="F69" s="41">
        <v>1.2</v>
      </c>
      <c r="G69" s="41" t="s">
        <v>11</v>
      </c>
      <c r="H69" s="70"/>
      <c r="I69" s="70"/>
      <c r="J69" s="70"/>
      <c r="K69" s="70"/>
      <c r="L69" s="71"/>
      <c r="M69" s="70"/>
      <c r="N69" s="71"/>
      <c r="O69" s="71"/>
      <c r="P69" s="149"/>
      <c r="Q69" s="149"/>
      <c r="R69" s="196"/>
      <c r="T69" s="40">
        <f t="shared" si="6"/>
        <v>0</v>
      </c>
      <c r="U69" s="40">
        <f t="shared" si="11"/>
        <v>0</v>
      </c>
      <c r="V69" s="40">
        <f t="shared" si="12"/>
        <v>0</v>
      </c>
      <c r="W69" s="40">
        <f t="shared" si="10"/>
        <v>1.2</v>
      </c>
      <c r="X69" s="40"/>
      <c r="Y69" s="40"/>
    </row>
    <row r="70" spans="2:25" ht="31.5" x14ac:dyDescent="0.25">
      <c r="B70" s="194"/>
      <c r="C70" s="198"/>
      <c r="D70" s="41">
        <v>2.12</v>
      </c>
      <c r="E70" s="41">
        <v>4.9000000000000004</v>
      </c>
      <c r="F70" s="41">
        <v>2.78</v>
      </c>
      <c r="G70" s="41" t="s">
        <v>9</v>
      </c>
      <c r="H70" s="70"/>
      <c r="I70" s="70"/>
      <c r="J70" s="70"/>
      <c r="K70" s="70"/>
      <c r="L70" s="71"/>
      <c r="M70" s="70"/>
      <c r="N70" s="71"/>
      <c r="O70" s="71"/>
      <c r="P70" s="45" t="s">
        <v>159</v>
      </c>
      <c r="Q70" s="45" t="s">
        <v>160</v>
      </c>
      <c r="R70" s="196"/>
      <c r="T70" s="40">
        <f t="shared" si="6"/>
        <v>0</v>
      </c>
      <c r="U70" s="40">
        <f t="shared" si="11"/>
        <v>2.78</v>
      </c>
      <c r="V70" s="40">
        <f t="shared" si="12"/>
        <v>0</v>
      </c>
      <c r="W70" s="40">
        <f t="shared" si="10"/>
        <v>0</v>
      </c>
      <c r="X70" s="40"/>
      <c r="Y70" s="40"/>
    </row>
    <row r="71" spans="2:25" x14ac:dyDescent="0.25">
      <c r="B71" s="145"/>
      <c r="C71" s="199"/>
      <c r="D71" s="41">
        <v>4.9000000000000004</v>
      </c>
      <c r="E71" s="41">
        <v>4.92</v>
      </c>
      <c r="F71" s="41">
        <v>0.02</v>
      </c>
      <c r="G71" s="41" t="s">
        <v>12</v>
      </c>
      <c r="H71" s="70"/>
      <c r="I71" s="70"/>
      <c r="J71" s="70"/>
      <c r="K71" s="70"/>
      <c r="L71" s="71"/>
      <c r="M71" s="70"/>
      <c r="N71" s="71"/>
      <c r="O71" s="71"/>
      <c r="P71" s="45">
        <v>54520010191</v>
      </c>
      <c r="Q71" s="45">
        <v>54520060210</v>
      </c>
      <c r="R71" s="196"/>
      <c r="T71" s="40">
        <f t="shared" si="6"/>
        <v>0.02</v>
      </c>
      <c r="U71" s="40">
        <f t="shared" si="11"/>
        <v>0</v>
      </c>
      <c r="V71" s="40">
        <f t="shared" si="12"/>
        <v>0</v>
      </c>
      <c r="W71" s="40">
        <f t="shared" si="10"/>
        <v>0</v>
      </c>
      <c r="X71" s="40"/>
      <c r="Y71" s="40"/>
    </row>
    <row r="72" spans="2:25" x14ac:dyDescent="0.25">
      <c r="B72" s="22">
        <v>23</v>
      </c>
      <c r="C72" s="44" t="s">
        <v>118</v>
      </c>
      <c r="D72" s="41">
        <v>0</v>
      </c>
      <c r="E72" s="41">
        <v>1.6</v>
      </c>
      <c r="F72" s="41">
        <v>1.6</v>
      </c>
      <c r="G72" s="41" t="s">
        <v>9</v>
      </c>
      <c r="H72" s="70"/>
      <c r="I72" s="70"/>
      <c r="J72" s="70"/>
      <c r="K72" s="70"/>
      <c r="L72" s="71"/>
      <c r="M72" s="70"/>
      <c r="N72" s="71"/>
      <c r="O72" s="71"/>
      <c r="P72" s="45">
        <v>54520010191</v>
      </c>
      <c r="Q72" s="45">
        <v>54520060211</v>
      </c>
      <c r="R72" s="73"/>
      <c r="T72" s="40">
        <f t="shared" si="6"/>
        <v>0</v>
      </c>
      <c r="U72" s="40">
        <f t="shared" si="11"/>
        <v>1.6</v>
      </c>
      <c r="V72" s="40">
        <f t="shared" si="12"/>
        <v>0</v>
      </c>
      <c r="W72" s="40">
        <f t="shared" si="10"/>
        <v>0</v>
      </c>
      <c r="X72" s="40"/>
      <c r="Y72" s="40"/>
    </row>
    <row r="73" spans="2:25" x14ac:dyDescent="0.25">
      <c r="B73" s="144">
        <v>24</v>
      </c>
      <c r="C73" s="146" t="s">
        <v>119</v>
      </c>
      <c r="D73" s="41">
        <v>0</v>
      </c>
      <c r="E73" s="74">
        <v>0.28000000000000003</v>
      </c>
      <c r="F73" s="41">
        <v>0.28000000000000003</v>
      </c>
      <c r="G73" s="41" t="s">
        <v>12</v>
      </c>
      <c r="H73" s="70"/>
      <c r="I73" s="70"/>
      <c r="J73" s="70"/>
      <c r="K73" s="70"/>
      <c r="L73" s="71"/>
      <c r="M73" s="70"/>
      <c r="N73" s="71"/>
      <c r="O73" s="71"/>
      <c r="P73" s="45">
        <v>54520010191</v>
      </c>
      <c r="Q73" s="45">
        <v>54520060213</v>
      </c>
      <c r="R73" s="73"/>
      <c r="T73" s="40">
        <f t="shared" si="6"/>
        <v>0.28000000000000003</v>
      </c>
      <c r="U73" s="40">
        <f t="shared" si="11"/>
        <v>0</v>
      </c>
      <c r="V73" s="40">
        <f t="shared" si="12"/>
        <v>0</v>
      </c>
      <c r="W73" s="40">
        <f t="shared" si="10"/>
        <v>0</v>
      </c>
      <c r="X73" s="40"/>
      <c r="Y73" s="40"/>
    </row>
    <row r="74" spans="2:25" ht="16.5" thickBot="1" x14ac:dyDescent="0.3">
      <c r="B74" s="195"/>
      <c r="C74" s="200"/>
      <c r="D74" s="51">
        <v>0.28000000000000003</v>
      </c>
      <c r="E74" s="51">
        <v>0.44</v>
      </c>
      <c r="F74" s="51">
        <f>E74-D74</f>
        <v>0.15999999999999998</v>
      </c>
      <c r="G74" s="51" t="s">
        <v>9</v>
      </c>
      <c r="H74" s="75"/>
      <c r="I74" s="75"/>
      <c r="J74" s="75"/>
      <c r="K74" s="75"/>
      <c r="L74" s="76"/>
      <c r="M74" s="75"/>
      <c r="N74" s="76"/>
      <c r="O74" s="76"/>
      <c r="P74" s="77">
        <v>54520060012</v>
      </c>
      <c r="Q74" s="77">
        <v>54520060012</v>
      </c>
      <c r="R74" s="73"/>
      <c r="T74" s="40">
        <f t="shared" si="6"/>
        <v>0</v>
      </c>
      <c r="U74" s="40">
        <f t="shared" si="11"/>
        <v>0.15999999999999998</v>
      </c>
      <c r="V74" s="40">
        <f t="shared" si="12"/>
        <v>0</v>
      </c>
      <c r="W74" s="40">
        <f t="shared" si="10"/>
        <v>0</v>
      </c>
      <c r="X74" s="40"/>
      <c r="Y74" s="40"/>
    </row>
    <row r="75" spans="2:25" ht="20.25" hidden="1" customHeight="1" thickTop="1" thickBot="1" x14ac:dyDescent="0.3">
      <c r="B75" s="15"/>
      <c r="C75" s="16"/>
      <c r="D75" s="54"/>
      <c r="E75" s="55"/>
      <c r="F75" s="78">
        <f>E75-D75</f>
        <v>0</v>
      </c>
      <c r="G75" s="56"/>
      <c r="H75" s="57"/>
      <c r="I75" s="58"/>
      <c r="J75" s="58"/>
      <c r="K75" s="58"/>
      <c r="L75" s="58"/>
      <c r="M75" s="58"/>
      <c r="N75" s="59"/>
      <c r="O75" s="60"/>
      <c r="P75" s="61"/>
      <c r="Q75" s="12"/>
      <c r="R75" s="73"/>
      <c r="T75" s="40">
        <f>IF(G75=T$17,F75,0)</f>
        <v>0</v>
      </c>
      <c r="U75" s="40">
        <f>IF(G75=U$17,F75,0)</f>
        <v>0</v>
      </c>
      <c r="V75" s="40">
        <f>IF(G75=V$17,F75,0)</f>
        <v>0</v>
      </c>
      <c r="W75" s="40">
        <f>IF(G75=W$17,F75,0)</f>
        <v>0</v>
      </c>
      <c r="X75" s="40">
        <f>IF(G49=X$17,F49,0)</f>
        <v>0</v>
      </c>
      <c r="Y75" s="40">
        <f>IF(G49=Y$17,F49,0)</f>
        <v>0</v>
      </c>
    </row>
    <row r="76" spans="2:25" ht="20.25" hidden="1" customHeight="1" thickTop="1" thickBot="1" x14ac:dyDescent="0.3">
      <c r="B76" s="79"/>
      <c r="C76" s="28"/>
      <c r="D76" s="80"/>
      <c r="E76" s="52"/>
      <c r="F76" s="81">
        <f>E76-D76</f>
        <v>0</v>
      </c>
      <c r="G76" s="53"/>
      <c r="H76" s="82"/>
      <c r="I76" s="83"/>
      <c r="J76" s="83"/>
      <c r="K76" s="83"/>
      <c r="L76" s="83"/>
      <c r="M76" s="83"/>
      <c r="N76" s="84"/>
      <c r="O76" s="27"/>
      <c r="P76" s="85"/>
      <c r="Q76" s="12"/>
      <c r="R76" s="73"/>
      <c r="T76" s="40">
        <f>IF(G76=T$17,F76,0)</f>
        <v>0</v>
      </c>
      <c r="U76" s="40">
        <f>IF(G76=U$17,F76,0)</f>
        <v>0</v>
      </c>
      <c r="V76" s="40">
        <f>IF(G76=V$17,F76,0)</f>
        <v>0</v>
      </c>
      <c r="W76" s="40">
        <f>IF(G76=W$17,F76,0)</f>
        <v>0</v>
      </c>
      <c r="X76" s="40">
        <f>IF(G51=X$17,F51,0)</f>
        <v>0</v>
      </c>
      <c r="Y76" s="40">
        <f>IF(G51=Y$17,F51,0)</f>
        <v>0</v>
      </c>
    </row>
    <row r="77" spans="2:25" ht="20.25" hidden="1" customHeight="1" thickTop="1" thickBot="1" x14ac:dyDescent="0.3">
      <c r="B77" s="79"/>
      <c r="C77" s="28"/>
      <c r="D77" s="80"/>
      <c r="E77" s="52"/>
      <c r="F77" s="81">
        <f>E77-D77</f>
        <v>0</v>
      </c>
      <c r="G77" s="53"/>
      <c r="H77" s="82"/>
      <c r="I77" s="83"/>
      <c r="J77" s="83"/>
      <c r="K77" s="83"/>
      <c r="L77" s="83"/>
      <c r="M77" s="83"/>
      <c r="N77" s="84"/>
      <c r="O77" s="27"/>
      <c r="P77" s="85"/>
      <c r="Q77" s="12"/>
      <c r="R77" s="73"/>
      <c r="T77" s="40">
        <f>IF(G77=T$17,F77,0)</f>
        <v>0</v>
      </c>
      <c r="U77" s="40">
        <f>IF(G77=U$17,F77,0)</f>
        <v>0</v>
      </c>
      <c r="V77" s="40">
        <f>IF(G77=V$17,F77,0)</f>
        <v>0</v>
      </c>
      <c r="W77" s="40">
        <f>IF(G77=W$17,F77,0)</f>
        <v>0</v>
      </c>
      <c r="X77" s="40">
        <f>IF(G77=X$17,F77,0)</f>
        <v>0</v>
      </c>
      <c r="Y77" s="40">
        <f>IF(G77=Y$17,F77,0)</f>
        <v>0</v>
      </c>
    </row>
    <row r="78" spans="2:25" ht="17.25" thickTop="1" thickBot="1" x14ac:dyDescent="0.3">
      <c r="B78" s="62">
        <f>COUNT(B41:B74)</f>
        <v>24</v>
      </c>
      <c r="C78" s="30" t="s">
        <v>14</v>
      </c>
      <c r="F78" s="63">
        <f>SUM(F41:F74)</f>
        <v>36.309000000000005</v>
      </c>
      <c r="H78" s="62">
        <v>4</v>
      </c>
      <c r="J78" s="33"/>
      <c r="K78" s="62">
        <f>SUM(K44:K77)</f>
        <v>94</v>
      </c>
      <c r="L78" s="62">
        <f>SUM(L44:L77)</f>
        <v>642</v>
      </c>
      <c r="T78" s="64">
        <f t="shared" ref="T78:Y78" si="13">SUM(T44:T77)</f>
        <v>3.04</v>
      </c>
      <c r="U78" s="64">
        <f t="shared" si="13"/>
        <v>28.770000000000003</v>
      </c>
      <c r="V78" s="64">
        <f t="shared" si="13"/>
        <v>0</v>
      </c>
      <c r="W78" s="64">
        <f t="shared" si="13"/>
        <v>2.6399999999999997</v>
      </c>
      <c r="X78" s="64">
        <f t="shared" si="13"/>
        <v>0</v>
      </c>
      <c r="Y78" s="64">
        <f t="shared" si="13"/>
        <v>0</v>
      </c>
    </row>
    <row r="79" spans="2:25" x14ac:dyDescent="0.25">
      <c r="B79" s="34" t="s">
        <v>7</v>
      </c>
      <c r="C79" s="34" t="s">
        <v>8</v>
      </c>
      <c r="F79" s="65">
        <f>T78</f>
        <v>3.04</v>
      </c>
      <c r="G79" s="66"/>
      <c r="H79" s="34" t="s">
        <v>7</v>
      </c>
      <c r="J79" s="33"/>
      <c r="K79" s="33"/>
      <c r="L79" s="33"/>
      <c r="T79" s="67"/>
      <c r="U79" s="67"/>
      <c r="V79" s="67"/>
      <c r="W79" s="67"/>
      <c r="X79" s="67"/>
      <c r="Y79" s="67"/>
    </row>
    <row r="80" spans="2:25" x14ac:dyDescent="0.25">
      <c r="B80" s="34"/>
      <c r="C80" s="34" t="s">
        <v>9</v>
      </c>
      <c r="F80" s="65">
        <f>U78</f>
        <v>28.770000000000003</v>
      </c>
      <c r="G80" s="66"/>
      <c r="H80" s="33"/>
      <c r="J80" s="33"/>
      <c r="K80" s="33"/>
      <c r="L80" s="33"/>
    </row>
    <row r="81" spans="2:25" x14ac:dyDescent="0.25">
      <c r="B81" s="34"/>
      <c r="C81" s="34" t="s">
        <v>10</v>
      </c>
      <c r="F81" s="65">
        <f>V78</f>
        <v>0</v>
      </c>
      <c r="G81" s="66"/>
      <c r="H81" s="34"/>
      <c r="I81" s="34"/>
      <c r="J81" s="34"/>
      <c r="K81" s="34"/>
      <c r="L81" s="34"/>
      <c r="P81" s="1" t="s">
        <v>44</v>
      </c>
    </row>
    <row r="82" spans="2:25" x14ac:dyDescent="0.25">
      <c r="C82" s="1" t="s">
        <v>11</v>
      </c>
      <c r="F82" s="65">
        <f>W78</f>
        <v>2.6399999999999997</v>
      </c>
      <c r="G82" s="66"/>
      <c r="T82" s="67"/>
      <c r="U82" s="67"/>
      <c r="V82" s="67"/>
      <c r="W82" s="67"/>
      <c r="X82" s="67"/>
      <c r="Y82" s="67"/>
    </row>
    <row r="83" spans="2:25" x14ac:dyDescent="0.25">
      <c r="F83" s="65"/>
      <c r="G83" s="66"/>
      <c r="T83" s="67"/>
      <c r="U83" s="67"/>
      <c r="V83" s="67"/>
      <c r="W83" s="67"/>
      <c r="X83" s="67"/>
      <c r="Y83" s="67"/>
    </row>
    <row r="84" spans="2:25" x14ac:dyDescent="0.2">
      <c r="F84" s="65"/>
      <c r="G84" s="66"/>
    </row>
    <row r="85" spans="2:25" ht="19.5" customHeight="1" x14ac:dyDescent="0.2">
      <c r="B85" s="166" t="s">
        <v>178</v>
      </c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  <c r="N85" s="166"/>
      <c r="O85" s="166"/>
      <c r="P85" s="166"/>
      <c r="Q85" s="36"/>
      <c r="R85" s="36"/>
    </row>
    <row r="86" spans="2:25" ht="16.5" thickBot="1" x14ac:dyDescent="0.25">
      <c r="F86" s="65"/>
      <c r="G86" s="66"/>
    </row>
    <row r="87" spans="2:25" ht="19.350000000000001" customHeight="1" thickTop="1" thickBot="1" x14ac:dyDescent="0.25">
      <c r="B87" s="169" t="s">
        <v>154</v>
      </c>
      <c r="C87" s="172" t="s">
        <v>1</v>
      </c>
      <c r="D87" s="175" t="s">
        <v>2</v>
      </c>
      <c r="E87" s="176"/>
      <c r="F87" s="176"/>
      <c r="G87" s="176"/>
      <c r="H87" s="177"/>
      <c r="I87" s="177"/>
      <c r="J87" s="177"/>
      <c r="K87" s="177"/>
      <c r="L87" s="177"/>
      <c r="M87" s="177"/>
      <c r="N87" s="178"/>
      <c r="O87" s="10"/>
      <c r="P87" s="152" t="s">
        <v>57</v>
      </c>
      <c r="Q87" s="153"/>
    </row>
    <row r="88" spans="2:25" ht="18.600000000000001" customHeight="1" thickTop="1" x14ac:dyDescent="0.2">
      <c r="B88" s="170"/>
      <c r="C88" s="173"/>
      <c r="D88" s="179" t="s">
        <v>52</v>
      </c>
      <c r="E88" s="180"/>
      <c r="F88" s="180"/>
      <c r="G88" s="181"/>
      <c r="H88" s="169" t="s">
        <v>46</v>
      </c>
      <c r="I88" s="187"/>
      <c r="J88" s="187"/>
      <c r="K88" s="187"/>
      <c r="L88" s="187"/>
      <c r="M88" s="187"/>
      <c r="N88" s="188"/>
      <c r="O88" s="156" t="s">
        <v>56</v>
      </c>
      <c r="P88" s="154"/>
      <c r="Q88" s="155"/>
    </row>
    <row r="89" spans="2:25" ht="18" customHeight="1" x14ac:dyDescent="0.2">
      <c r="B89" s="170"/>
      <c r="C89" s="173"/>
      <c r="D89" s="170" t="s">
        <v>51</v>
      </c>
      <c r="E89" s="167"/>
      <c r="F89" s="167" t="s">
        <v>50</v>
      </c>
      <c r="G89" s="173" t="s">
        <v>49</v>
      </c>
      <c r="H89" s="170" t="s">
        <v>48</v>
      </c>
      <c r="I89" s="167" t="s">
        <v>53</v>
      </c>
      <c r="J89" s="167"/>
      <c r="K89" s="167" t="s">
        <v>54</v>
      </c>
      <c r="L89" s="167" t="s">
        <v>148</v>
      </c>
      <c r="M89" s="167" t="s">
        <v>147</v>
      </c>
      <c r="N89" s="190" t="s">
        <v>55</v>
      </c>
      <c r="O89" s="157"/>
      <c r="P89" s="159" t="s">
        <v>3</v>
      </c>
      <c r="Q89" s="161" t="s">
        <v>58</v>
      </c>
    </row>
    <row r="90" spans="2:25" ht="67.349999999999994" customHeight="1" thickBot="1" x14ac:dyDescent="0.3">
      <c r="B90" s="171"/>
      <c r="C90" s="174"/>
      <c r="D90" s="2" t="s">
        <v>5</v>
      </c>
      <c r="E90" s="3" t="s">
        <v>6</v>
      </c>
      <c r="F90" s="168"/>
      <c r="G90" s="174"/>
      <c r="H90" s="171"/>
      <c r="I90" s="3" t="s">
        <v>0</v>
      </c>
      <c r="J90" s="3" t="s">
        <v>47</v>
      </c>
      <c r="K90" s="168"/>
      <c r="L90" s="168"/>
      <c r="M90" s="168"/>
      <c r="N90" s="191"/>
      <c r="O90" s="158"/>
      <c r="P90" s="160"/>
      <c r="Q90" s="162"/>
      <c r="T90" s="202" t="s">
        <v>4</v>
      </c>
      <c r="U90" s="203"/>
      <c r="V90" s="203"/>
      <c r="W90" s="203"/>
      <c r="X90" s="203"/>
      <c r="Y90" s="204"/>
    </row>
    <row r="91" spans="2:25" s="86" customFormat="1" ht="17.25" thickTop="1" thickBot="1" x14ac:dyDescent="0.3">
      <c r="B91" s="11">
        <v>1</v>
      </c>
      <c r="C91" s="5">
        <v>2</v>
      </c>
      <c r="D91" s="6">
        <v>3</v>
      </c>
      <c r="E91" s="7">
        <v>4</v>
      </c>
      <c r="F91" s="5">
        <v>5</v>
      </c>
      <c r="G91" s="6">
        <v>6</v>
      </c>
      <c r="H91" s="7">
        <v>7</v>
      </c>
      <c r="I91" s="5">
        <v>8</v>
      </c>
      <c r="J91" s="6">
        <v>9</v>
      </c>
      <c r="K91" s="7">
        <v>10</v>
      </c>
      <c r="L91" s="5">
        <v>11</v>
      </c>
      <c r="M91" s="6">
        <v>12</v>
      </c>
      <c r="N91" s="7">
        <v>13</v>
      </c>
      <c r="O91" s="5">
        <v>14</v>
      </c>
      <c r="P91" s="6">
        <v>15</v>
      </c>
      <c r="Q91" s="5">
        <v>16</v>
      </c>
      <c r="T91" s="87" t="s">
        <v>12</v>
      </c>
      <c r="U91" s="87" t="s">
        <v>9</v>
      </c>
      <c r="V91" s="87" t="s">
        <v>10</v>
      </c>
      <c r="W91" s="87" t="s">
        <v>11</v>
      </c>
      <c r="X91" s="87"/>
      <c r="Y91" s="87"/>
    </row>
    <row r="92" spans="2:25" ht="16.5" thickTop="1" x14ac:dyDescent="0.25">
      <c r="B92" s="88">
        <v>1</v>
      </c>
      <c r="C92" s="89" t="s">
        <v>120</v>
      </c>
      <c r="D92" s="37">
        <v>0</v>
      </c>
      <c r="E92" s="37">
        <v>0.42</v>
      </c>
      <c r="F92" s="37">
        <f t="shared" ref="F92:F122" si="14">E92-D92</f>
        <v>0.42</v>
      </c>
      <c r="G92" s="37" t="s">
        <v>9</v>
      </c>
      <c r="H92" s="68"/>
      <c r="I92" s="68"/>
      <c r="J92" s="68"/>
      <c r="K92" s="40"/>
      <c r="L92" s="40"/>
      <c r="M92" s="68"/>
      <c r="N92" s="40"/>
      <c r="O92" s="40"/>
      <c r="P92" s="90">
        <v>54520010191</v>
      </c>
      <c r="Q92" s="91">
        <v>54520010203</v>
      </c>
      <c r="T92" s="40">
        <f>IF(G92=T$17,F92,0)</f>
        <v>0</v>
      </c>
      <c r="U92" s="40">
        <f>IF(G92=U$17,F92,0)</f>
        <v>0.42</v>
      </c>
      <c r="V92" s="40">
        <f>IF(G92=V$17,F92,0)</f>
        <v>0</v>
      </c>
      <c r="W92" s="40">
        <f t="shared" ref="W92:W93" si="15">IF(G92=W$17,F92,0)</f>
        <v>0</v>
      </c>
      <c r="X92" s="40"/>
      <c r="Y92" s="40"/>
    </row>
    <row r="93" spans="2:25" ht="36" customHeight="1" x14ac:dyDescent="0.25">
      <c r="B93" s="144">
        <v>2</v>
      </c>
      <c r="C93" s="146" t="s">
        <v>121</v>
      </c>
      <c r="D93" s="41">
        <v>0</v>
      </c>
      <c r="E93" s="41">
        <v>0.3</v>
      </c>
      <c r="F93" s="41">
        <f t="shared" si="14"/>
        <v>0.3</v>
      </c>
      <c r="G93" s="41" t="s">
        <v>9</v>
      </c>
      <c r="H93" s="70"/>
      <c r="I93" s="70"/>
      <c r="J93" s="70"/>
      <c r="K93" s="71"/>
      <c r="L93" s="71"/>
      <c r="M93" s="70"/>
      <c r="N93" s="71"/>
      <c r="O93" s="71"/>
      <c r="P93" s="148" t="s">
        <v>161</v>
      </c>
      <c r="Q93" s="150" t="s">
        <v>162</v>
      </c>
      <c r="T93" s="40">
        <f t="shared" ref="T93:T122" si="16">IF(G93=T$17,F93,0)</f>
        <v>0</v>
      </c>
      <c r="U93" s="40">
        <f t="shared" ref="U93:U122" si="17">IF(G93=U$17,F93,0)</f>
        <v>0.3</v>
      </c>
      <c r="V93" s="40">
        <f t="shared" ref="V93:V122" si="18">IF(G93=V$17,F93,0)</f>
        <v>0</v>
      </c>
      <c r="W93" s="40">
        <f t="shared" si="15"/>
        <v>0</v>
      </c>
      <c r="X93" s="40"/>
      <c r="Y93" s="40"/>
    </row>
    <row r="94" spans="2:25" x14ac:dyDescent="0.25">
      <c r="B94" s="145"/>
      <c r="C94" s="147"/>
      <c r="D94" s="41">
        <v>0.3</v>
      </c>
      <c r="E94" s="41">
        <v>0.64</v>
      </c>
      <c r="F94" s="41">
        <f t="shared" si="14"/>
        <v>0.34</v>
      </c>
      <c r="G94" s="41" t="s">
        <v>11</v>
      </c>
      <c r="H94" s="70"/>
      <c r="I94" s="70"/>
      <c r="J94" s="70"/>
      <c r="K94" s="71"/>
      <c r="L94" s="71"/>
      <c r="M94" s="70"/>
      <c r="N94" s="71"/>
      <c r="O94" s="71"/>
      <c r="P94" s="149"/>
      <c r="Q94" s="151"/>
      <c r="T94" s="40">
        <f t="shared" si="16"/>
        <v>0</v>
      </c>
      <c r="U94" s="40">
        <f t="shared" si="17"/>
        <v>0</v>
      </c>
      <c r="V94" s="40">
        <f t="shared" si="18"/>
        <v>0</v>
      </c>
      <c r="W94" s="40">
        <f t="shared" ref="W94:W122" si="19">IF(G94=W$17,F94,0)</f>
        <v>0.34</v>
      </c>
      <c r="X94" s="40"/>
      <c r="Y94" s="40"/>
    </row>
    <row r="95" spans="2:25" ht="31.5" x14ac:dyDescent="0.25">
      <c r="B95" s="43">
        <v>3</v>
      </c>
      <c r="C95" s="44" t="s">
        <v>122</v>
      </c>
      <c r="D95" s="41">
        <v>0</v>
      </c>
      <c r="E95" s="41">
        <v>0.31</v>
      </c>
      <c r="F95" s="41">
        <f t="shared" si="14"/>
        <v>0.31</v>
      </c>
      <c r="G95" s="41" t="s">
        <v>9</v>
      </c>
      <c r="H95" s="70"/>
      <c r="I95" s="70"/>
      <c r="J95" s="70"/>
      <c r="K95" s="71"/>
      <c r="L95" s="71"/>
      <c r="M95" s="70"/>
      <c r="N95" s="71"/>
      <c r="O95" s="71"/>
      <c r="P95" s="45" t="s">
        <v>163</v>
      </c>
      <c r="Q95" s="46" t="s">
        <v>164</v>
      </c>
      <c r="T95" s="40">
        <f t="shared" si="16"/>
        <v>0</v>
      </c>
      <c r="U95" s="40">
        <f t="shared" si="17"/>
        <v>0.31</v>
      </c>
      <c r="V95" s="40">
        <f t="shared" si="18"/>
        <v>0</v>
      </c>
      <c r="W95" s="40">
        <f t="shared" si="19"/>
        <v>0</v>
      </c>
      <c r="X95" s="40"/>
      <c r="Y95" s="40"/>
    </row>
    <row r="96" spans="2:25" x14ac:dyDescent="0.25">
      <c r="B96" s="43">
        <v>4</v>
      </c>
      <c r="C96" s="44" t="s">
        <v>123</v>
      </c>
      <c r="D96" s="41">
        <v>0</v>
      </c>
      <c r="E96" s="41">
        <v>0.1</v>
      </c>
      <c r="F96" s="41">
        <f t="shared" si="14"/>
        <v>0.1</v>
      </c>
      <c r="G96" s="41" t="s">
        <v>12</v>
      </c>
      <c r="H96" s="70"/>
      <c r="I96" s="70"/>
      <c r="J96" s="70"/>
      <c r="K96" s="71"/>
      <c r="L96" s="71"/>
      <c r="M96" s="70"/>
      <c r="N96" s="71"/>
      <c r="O96" s="71"/>
      <c r="P96" s="90">
        <v>54520040447</v>
      </c>
      <c r="Q96" s="46">
        <v>54520040093</v>
      </c>
      <c r="T96" s="40">
        <f t="shared" si="16"/>
        <v>0.1</v>
      </c>
      <c r="U96" s="40">
        <f t="shared" si="17"/>
        <v>0</v>
      </c>
      <c r="V96" s="40">
        <f t="shared" si="18"/>
        <v>0</v>
      </c>
      <c r="W96" s="40">
        <f t="shared" si="19"/>
        <v>0</v>
      </c>
      <c r="X96" s="40"/>
      <c r="Y96" s="40"/>
    </row>
    <row r="97" spans="2:25" x14ac:dyDescent="0.25">
      <c r="B97" s="144">
        <v>5</v>
      </c>
      <c r="C97" s="146" t="s">
        <v>124</v>
      </c>
      <c r="D97" s="41">
        <v>0</v>
      </c>
      <c r="E97" s="41">
        <v>0.05</v>
      </c>
      <c r="F97" s="41">
        <f t="shared" si="14"/>
        <v>0.05</v>
      </c>
      <c r="G97" s="41" t="s">
        <v>12</v>
      </c>
      <c r="H97" s="70"/>
      <c r="I97" s="70"/>
      <c r="J97" s="70"/>
      <c r="K97" s="71"/>
      <c r="L97" s="45"/>
      <c r="M97" s="70"/>
      <c r="N97" s="71"/>
      <c r="O97" s="71"/>
      <c r="P97" s="90">
        <v>54520010191</v>
      </c>
      <c r="Q97" s="46">
        <v>54520040353</v>
      </c>
      <c r="T97" s="40">
        <f t="shared" si="16"/>
        <v>0.05</v>
      </c>
      <c r="U97" s="40">
        <f t="shared" si="17"/>
        <v>0</v>
      </c>
      <c r="V97" s="40">
        <f t="shared" si="18"/>
        <v>0</v>
      </c>
      <c r="W97" s="40">
        <f t="shared" si="19"/>
        <v>0</v>
      </c>
      <c r="X97" s="40"/>
      <c r="Y97" s="40"/>
    </row>
    <row r="98" spans="2:25" ht="31.5" x14ac:dyDescent="0.25">
      <c r="B98" s="145"/>
      <c r="C98" s="147"/>
      <c r="D98" s="41">
        <v>0.05</v>
      </c>
      <c r="E98" s="41">
        <v>0.75</v>
      </c>
      <c r="F98" s="41">
        <f>E98-D98</f>
        <v>0.7</v>
      </c>
      <c r="G98" s="41" t="s">
        <v>9</v>
      </c>
      <c r="H98" s="70"/>
      <c r="I98" s="70"/>
      <c r="J98" s="70"/>
      <c r="K98" s="71"/>
      <c r="L98" s="71"/>
      <c r="M98" s="70"/>
      <c r="N98" s="71"/>
      <c r="O98" s="71"/>
      <c r="P98" s="45" t="s">
        <v>165</v>
      </c>
      <c r="Q98" s="46" t="s">
        <v>166</v>
      </c>
      <c r="T98" s="40">
        <f t="shared" si="16"/>
        <v>0</v>
      </c>
      <c r="U98" s="40">
        <f t="shared" si="17"/>
        <v>0.7</v>
      </c>
      <c r="V98" s="40">
        <f t="shared" si="18"/>
        <v>0</v>
      </c>
      <c r="W98" s="40">
        <f t="shared" si="19"/>
        <v>0</v>
      </c>
      <c r="X98" s="40"/>
      <c r="Y98" s="40"/>
    </row>
    <row r="99" spans="2:25" x14ac:dyDescent="0.25">
      <c r="B99" s="43">
        <v>6</v>
      </c>
      <c r="C99" s="44" t="s">
        <v>125</v>
      </c>
      <c r="D99" s="41">
        <v>0</v>
      </c>
      <c r="E99" s="41">
        <v>0.08</v>
      </c>
      <c r="F99" s="41">
        <f>E99-D99</f>
        <v>0.08</v>
      </c>
      <c r="G99" s="41" t="s">
        <v>12</v>
      </c>
      <c r="H99" s="70"/>
      <c r="I99" s="70"/>
      <c r="J99" s="70"/>
      <c r="K99" s="71"/>
      <c r="L99" s="71"/>
      <c r="M99" s="70"/>
      <c r="N99" s="71"/>
      <c r="O99" s="71"/>
      <c r="P99" s="90">
        <v>54520010191</v>
      </c>
      <c r="Q99" s="46">
        <v>54520050053</v>
      </c>
      <c r="T99" s="40">
        <f t="shared" si="16"/>
        <v>0.08</v>
      </c>
      <c r="U99" s="40">
        <f t="shared" si="17"/>
        <v>0</v>
      </c>
      <c r="V99" s="40">
        <f t="shared" si="18"/>
        <v>0</v>
      </c>
      <c r="W99" s="40">
        <f t="shared" si="19"/>
        <v>0</v>
      </c>
      <c r="X99" s="40"/>
      <c r="Y99" s="40"/>
    </row>
    <row r="100" spans="2:25" ht="20.25" customHeight="1" x14ac:dyDescent="0.25">
      <c r="B100" s="43">
        <v>7</v>
      </c>
      <c r="C100" s="44" t="s">
        <v>126</v>
      </c>
      <c r="D100" s="41">
        <v>0</v>
      </c>
      <c r="E100" s="41">
        <v>0.28000000000000003</v>
      </c>
      <c r="F100" s="41">
        <f>E100-D100</f>
        <v>0.28000000000000003</v>
      </c>
      <c r="G100" s="41" t="s">
        <v>12</v>
      </c>
      <c r="H100" s="70"/>
      <c r="I100" s="70"/>
      <c r="J100" s="70"/>
      <c r="K100" s="71"/>
      <c r="L100" s="71"/>
      <c r="M100" s="70"/>
      <c r="N100" s="71"/>
      <c r="O100" s="71"/>
      <c r="P100" s="90">
        <v>54520010191</v>
      </c>
      <c r="Q100" s="46">
        <v>54520050054</v>
      </c>
      <c r="T100" s="40">
        <f t="shared" si="16"/>
        <v>0.28000000000000003</v>
      </c>
      <c r="U100" s="40">
        <f t="shared" si="17"/>
        <v>0</v>
      </c>
      <c r="V100" s="40">
        <f t="shared" si="18"/>
        <v>0</v>
      </c>
      <c r="W100" s="40">
        <f t="shared" si="19"/>
        <v>0</v>
      </c>
      <c r="X100" s="40"/>
      <c r="Y100" s="40"/>
    </row>
    <row r="101" spans="2:25" x14ac:dyDescent="0.25">
      <c r="B101" s="43">
        <v>8</v>
      </c>
      <c r="C101" s="44" t="s">
        <v>127</v>
      </c>
      <c r="D101" s="41">
        <v>0</v>
      </c>
      <c r="E101" s="41">
        <v>0.62</v>
      </c>
      <c r="F101" s="41">
        <f t="shared" si="14"/>
        <v>0.62</v>
      </c>
      <c r="G101" s="41" t="s">
        <v>11</v>
      </c>
      <c r="H101" s="70"/>
      <c r="I101" s="70"/>
      <c r="J101" s="70"/>
      <c r="K101" s="71"/>
      <c r="L101" s="71"/>
      <c r="M101" s="70"/>
      <c r="N101" s="71"/>
      <c r="O101" s="71"/>
      <c r="P101" s="90">
        <v>54520010191</v>
      </c>
      <c r="Q101" s="46">
        <v>54520031856</v>
      </c>
      <c r="T101" s="40">
        <f t="shared" si="16"/>
        <v>0</v>
      </c>
      <c r="U101" s="40">
        <f t="shared" si="17"/>
        <v>0</v>
      </c>
      <c r="V101" s="40">
        <f t="shared" si="18"/>
        <v>0</v>
      </c>
      <c r="W101" s="40">
        <f t="shared" si="19"/>
        <v>0.62</v>
      </c>
      <c r="X101" s="40"/>
      <c r="Y101" s="40"/>
    </row>
    <row r="102" spans="2:25" x14ac:dyDescent="0.25">
      <c r="B102" s="43">
        <v>9</v>
      </c>
      <c r="C102" s="44" t="s">
        <v>128</v>
      </c>
      <c r="D102" s="41">
        <v>0</v>
      </c>
      <c r="E102" s="41">
        <v>0.57999999999999996</v>
      </c>
      <c r="F102" s="41">
        <f t="shared" si="14"/>
        <v>0.57999999999999996</v>
      </c>
      <c r="G102" s="41" t="s">
        <v>11</v>
      </c>
      <c r="H102" s="70"/>
      <c r="I102" s="70"/>
      <c r="J102" s="70"/>
      <c r="K102" s="71">
        <v>14</v>
      </c>
      <c r="L102" s="71">
        <v>66</v>
      </c>
      <c r="M102" s="70"/>
      <c r="N102" s="71"/>
      <c r="O102" s="71"/>
      <c r="P102" s="90">
        <v>54520010191</v>
      </c>
      <c r="Q102" s="46">
        <v>54520031857</v>
      </c>
      <c r="T102" s="40">
        <f t="shared" si="16"/>
        <v>0</v>
      </c>
      <c r="U102" s="40">
        <f t="shared" si="17"/>
        <v>0</v>
      </c>
      <c r="V102" s="40">
        <f t="shared" si="18"/>
        <v>0</v>
      </c>
      <c r="W102" s="40">
        <f t="shared" si="19"/>
        <v>0.57999999999999996</v>
      </c>
      <c r="X102" s="40"/>
      <c r="Y102" s="40"/>
    </row>
    <row r="103" spans="2:25" ht="47.25" x14ac:dyDescent="0.25">
      <c r="B103" s="43">
        <v>10</v>
      </c>
      <c r="C103" s="44" t="s">
        <v>129</v>
      </c>
      <c r="D103" s="41">
        <v>0</v>
      </c>
      <c r="E103" s="41">
        <v>0.35</v>
      </c>
      <c r="F103" s="41">
        <f t="shared" si="14"/>
        <v>0.35</v>
      </c>
      <c r="G103" s="41" t="s">
        <v>11</v>
      </c>
      <c r="H103" s="70"/>
      <c r="I103" s="70"/>
      <c r="J103" s="70"/>
      <c r="K103" s="71"/>
      <c r="L103" s="71"/>
      <c r="M103" s="70"/>
      <c r="N103" s="71"/>
      <c r="O103" s="71"/>
      <c r="P103" s="92" t="s">
        <v>155</v>
      </c>
      <c r="Q103" s="46" t="s">
        <v>167</v>
      </c>
      <c r="T103" s="40">
        <f t="shared" si="16"/>
        <v>0</v>
      </c>
      <c r="U103" s="40">
        <f t="shared" si="17"/>
        <v>0</v>
      </c>
      <c r="V103" s="40">
        <f t="shared" si="18"/>
        <v>0</v>
      </c>
      <c r="W103" s="40">
        <f t="shared" si="19"/>
        <v>0.35</v>
      </c>
      <c r="X103" s="40"/>
      <c r="Y103" s="40"/>
    </row>
    <row r="104" spans="2:25" x14ac:dyDescent="0.25">
      <c r="B104" s="144">
        <v>11</v>
      </c>
      <c r="C104" s="146" t="s">
        <v>130</v>
      </c>
      <c r="D104" s="41">
        <v>0</v>
      </c>
      <c r="E104" s="41">
        <v>0.26</v>
      </c>
      <c r="F104" s="41">
        <f t="shared" si="14"/>
        <v>0.26</v>
      </c>
      <c r="G104" s="41" t="s">
        <v>11</v>
      </c>
      <c r="H104" s="70"/>
      <c r="I104" s="70"/>
      <c r="J104" s="70"/>
      <c r="K104" s="71"/>
      <c r="L104" s="71"/>
      <c r="M104" s="70"/>
      <c r="N104" s="71"/>
      <c r="O104" s="71"/>
      <c r="P104" s="45">
        <v>54520070074</v>
      </c>
      <c r="Q104" s="46">
        <v>54520070074</v>
      </c>
      <c r="T104" s="40">
        <f t="shared" si="16"/>
        <v>0</v>
      </c>
      <c r="U104" s="40">
        <f t="shared" si="17"/>
        <v>0</v>
      </c>
      <c r="V104" s="40">
        <f t="shared" si="18"/>
        <v>0</v>
      </c>
      <c r="W104" s="40">
        <f t="shared" si="19"/>
        <v>0.26</v>
      </c>
      <c r="X104" s="40"/>
      <c r="Y104" s="40"/>
    </row>
    <row r="105" spans="2:25" ht="63" x14ac:dyDescent="0.25">
      <c r="B105" s="145"/>
      <c r="C105" s="147"/>
      <c r="D105" s="41">
        <v>0.08</v>
      </c>
      <c r="E105" s="41">
        <v>1.02</v>
      </c>
      <c r="F105" s="41">
        <f t="shared" si="14"/>
        <v>0.94000000000000006</v>
      </c>
      <c r="G105" s="41" t="s">
        <v>9</v>
      </c>
      <c r="H105" s="70"/>
      <c r="I105" s="70"/>
      <c r="J105" s="70"/>
      <c r="K105" s="71"/>
      <c r="L105" s="71"/>
      <c r="M105" s="70"/>
      <c r="N105" s="71"/>
      <c r="O105" s="71"/>
      <c r="P105" s="45" t="s">
        <v>168</v>
      </c>
      <c r="Q105" s="46" t="s">
        <v>169</v>
      </c>
      <c r="T105" s="40">
        <f t="shared" si="16"/>
        <v>0</v>
      </c>
      <c r="U105" s="40">
        <f t="shared" si="17"/>
        <v>0.94000000000000006</v>
      </c>
      <c r="V105" s="40">
        <f t="shared" si="18"/>
        <v>0</v>
      </c>
      <c r="W105" s="40">
        <f t="shared" si="19"/>
        <v>0</v>
      </c>
      <c r="X105" s="40"/>
      <c r="Y105" s="40"/>
    </row>
    <row r="106" spans="2:25" x14ac:dyDescent="0.25">
      <c r="B106" s="144">
        <v>12</v>
      </c>
      <c r="C106" s="146" t="s">
        <v>131</v>
      </c>
      <c r="D106" s="41">
        <v>0</v>
      </c>
      <c r="E106" s="41">
        <v>0.17</v>
      </c>
      <c r="F106" s="41">
        <f t="shared" si="14"/>
        <v>0.17</v>
      </c>
      <c r="G106" s="41" t="s">
        <v>12</v>
      </c>
      <c r="H106" s="70"/>
      <c r="I106" s="70"/>
      <c r="J106" s="70"/>
      <c r="K106" s="71"/>
      <c r="L106" s="71"/>
      <c r="M106" s="70"/>
      <c r="N106" s="71"/>
      <c r="O106" s="71"/>
      <c r="P106" s="148">
        <v>54520010191</v>
      </c>
      <c r="Q106" s="46">
        <v>54520060215</v>
      </c>
      <c r="T106" s="40">
        <f t="shared" si="16"/>
        <v>0.17</v>
      </c>
      <c r="U106" s="40">
        <f t="shared" si="17"/>
        <v>0</v>
      </c>
      <c r="V106" s="40">
        <f t="shared" si="18"/>
        <v>0</v>
      </c>
      <c r="W106" s="40">
        <f t="shared" si="19"/>
        <v>0</v>
      </c>
      <c r="X106" s="40"/>
      <c r="Y106" s="40"/>
    </row>
    <row r="107" spans="2:25" ht="31.5" x14ac:dyDescent="0.25">
      <c r="B107" s="145"/>
      <c r="C107" s="147"/>
      <c r="D107" s="41">
        <v>0.17</v>
      </c>
      <c r="E107" s="41">
        <v>1.63</v>
      </c>
      <c r="F107" s="41">
        <f t="shared" ref="F107" si="20">E107-D107</f>
        <v>1.46</v>
      </c>
      <c r="G107" s="41" t="s">
        <v>9</v>
      </c>
      <c r="H107" s="70"/>
      <c r="I107" s="70"/>
      <c r="J107" s="70"/>
      <c r="K107" s="71"/>
      <c r="L107" s="71"/>
      <c r="M107" s="70"/>
      <c r="N107" s="71"/>
      <c r="O107" s="71"/>
      <c r="P107" s="149"/>
      <c r="Q107" s="46" t="s">
        <v>32</v>
      </c>
      <c r="T107" s="40">
        <f t="shared" si="16"/>
        <v>0</v>
      </c>
      <c r="U107" s="40">
        <f t="shared" si="17"/>
        <v>1.46</v>
      </c>
      <c r="V107" s="40">
        <f t="shared" si="18"/>
        <v>0</v>
      </c>
      <c r="W107" s="40">
        <f t="shared" si="19"/>
        <v>0</v>
      </c>
      <c r="X107" s="40"/>
      <c r="Y107" s="40"/>
    </row>
    <row r="108" spans="2:25" x14ac:dyDescent="0.25">
      <c r="B108" s="144">
        <v>13</v>
      </c>
      <c r="C108" s="146" t="s">
        <v>132</v>
      </c>
      <c r="D108" s="41">
        <v>0</v>
      </c>
      <c r="E108" s="41">
        <v>0.12</v>
      </c>
      <c r="F108" s="41">
        <f t="shared" si="14"/>
        <v>0.12</v>
      </c>
      <c r="G108" s="41" t="s">
        <v>12</v>
      </c>
      <c r="H108" s="70"/>
      <c r="I108" s="70"/>
      <c r="J108" s="70"/>
      <c r="K108" s="71"/>
      <c r="L108" s="71"/>
      <c r="M108" s="70"/>
      <c r="N108" s="71"/>
      <c r="O108" s="71"/>
      <c r="P108" s="148">
        <v>54520010191</v>
      </c>
      <c r="Q108" s="150">
        <v>54520060217</v>
      </c>
      <c r="T108" s="40">
        <f t="shared" si="16"/>
        <v>0.12</v>
      </c>
      <c r="U108" s="40">
        <f t="shared" si="17"/>
        <v>0</v>
      </c>
      <c r="V108" s="40">
        <f t="shared" si="18"/>
        <v>0</v>
      </c>
      <c r="W108" s="40">
        <f t="shared" si="19"/>
        <v>0</v>
      </c>
      <c r="X108" s="40"/>
      <c r="Y108" s="40"/>
    </row>
    <row r="109" spans="2:25" x14ac:dyDescent="0.25">
      <c r="B109" s="145"/>
      <c r="C109" s="147"/>
      <c r="D109" s="41">
        <v>0.12</v>
      </c>
      <c r="E109" s="41">
        <v>1.43</v>
      </c>
      <c r="F109" s="41">
        <f t="shared" si="14"/>
        <v>1.31</v>
      </c>
      <c r="G109" s="41" t="s">
        <v>9</v>
      </c>
      <c r="H109" s="70"/>
      <c r="I109" s="70"/>
      <c r="J109" s="70"/>
      <c r="K109" s="71"/>
      <c r="L109" s="71"/>
      <c r="M109" s="70"/>
      <c r="N109" s="71"/>
      <c r="O109" s="71"/>
      <c r="P109" s="149"/>
      <c r="Q109" s="151"/>
      <c r="T109" s="40">
        <f t="shared" si="16"/>
        <v>0</v>
      </c>
      <c r="U109" s="40">
        <f t="shared" si="17"/>
        <v>1.31</v>
      </c>
      <c r="V109" s="40">
        <f t="shared" si="18"/>
        <v>0</v>
      </c>
      <c r="W109" s="40">
        <f t="shared" si="19"/>
        <v>0</v>
      </c>
      <c r="X109" s="40"/>
      <c r="Y109" s="40"/>
    </row>
    <row r="110" spans="2:25" x14ac:dyDescent="0.25">
      <c r="B110" s="43">
        <v>14</v>
      </c>
      <c r="C110" s="44" t="s">
        <v>133</v>
      </c>
      <c r="D110" s="41">
        <v>0</v>
      </c>
      <c r="E110" s="41">
        <v>1.7</v>
      </c>
      <c r="F110" s="41">
        <f t="shared" si="14"/>
        <v>1.7</v>
      </c>
      <c r="G110" s="41" t="s">
        <v>9</v>
      </c>
      <c r="H110" s="70"/>
      <c r="I110" s="70"/>
      <c r="J110" s="70"/>
      <c r="K110" s="71"/>
      <c r="L110" s="71"/>
      <c r="M110" s="70"/>
      <c r="N110" s="71"/>
      <c r="O110" s="71"/>
      <c r="P110" s="90">
        <v>54520010191</v>
      </c>
      <c r="Q110" s="46">
        <v>54520060218</v>
      </c>
      <c r="T110" s="40">
        <f t="shared" si="16"/>
        <v>0</v>
      </c>
      <c r="U110" s="40">
        <f t="shared" si="17"/>
        <v>1.7</v>
      </c>
      <c r="V110" s="40">
        <f t="shared" si="18"/>
        <v>0</v>
      </c>
      <c r="W110" s="40">
        <f t="shared" si="19"/>
        <v>0</v>
      </c>
      <c r="X110" s="40"/>
      <c r="Y110" s="40"/>
    </row>
    <row r="111" spans="2:25" x14ac:dyDescent="0.25">
      <c r="B111" s="43">
        <v>15</v>
      </c>
      <c r="C111" s="44" t="s">
        <v>134</v>
      </c>
      <c r="D111" s="41">
        <v>0</v>
      </c>
      <c r="E111" s="41">
        <v>0.23</v>
      </c>
      <c r="F111" s="41">
        <f t="shared" si="14"/>
        <v>0.23</v>
      </c>
      <c r="G111" s="41" t="s">
        <v>11</v>
      </c>
      <c r="H111" s="70"/>
      <c r="I111" s="70"/>
      <c r="J111" s="70"/>
      <c r="K111" s="71"/>
      <c r="L111" s="71"/>
      <c r="M111" s="70"/>
      <c r="N111" s="71"/>
      <c r="O111" s="71"/>
      <c r="P111" s="90">
        <v>54520010191</v>
      </c>
      <c r="Q111" s="46">
        <v>54520060219</v>
      </c>
      <c r="T111" s="40">
        <f t="shared" si="16"/>
        <v>0</v>
      </c>
      <c r="U111" s="40">
        <f t="shared" si="17"/>
        <v>0</v>
      </c>
      <c r="V111" s="40">
        <f t="shared" si="18"/>
        <v>0</v>
      </c>
      <c r="W111" s="40">
        <f t="shared" si="19"/>
        <v>0.23</v>
      </c>
      <c r="X111" s="40"/>
      <c r="Y111" s="40"/>
    </row>
    <row r="112" spans="2:25" x14ac:dyDescent="0.25">
      <c r="B112" s="43">
        <v>16</v>
      </c>
      <c r="C112" s="44" t="s">
        <v>135</v>
      </c>
      <c r="D112" s="41">
        <v>0</v>
      </c>
      <c r="E112" s="41">
        <v>0.78</v>
      </c>
      <c r="F112" s="41">
        <f t="shared" si="14"/>
        <v>0.78</v>
      </c>
      <c r="G112" s="41" t="s">
        <v>9</v>
      </c>
      <c r="H112" s="70"/>
      <c r="I112" s="70"/>
      <c r="J112" s="70"/>
      <c r="K112" s="71"/>
      <c r="L112" s="71"/>
      <c r="M112" s="70"/>
      <c r="N112" s="71"/>
      <c r="O112" s="71"/>
      <c r="P112" s="90">
        <v>54520010191</v>
      </c>
      <c r="Q112" s="46">
        <v>54520070260</v>
      </c>
      <c r="T112" s="40">
        <f t="shared" si="16"/>
        <v>0</v>
      </c>
      <c r="U112" s="40">
        <f t="shared" si="17"/>
        <v>0.78</v>
      </c>
      <c r="V112" s="40">
        <f t="shared" si="18"/>
        <v>0</v>
      </c>
      <c r="W112" s="40">
        <f t="shared" si="19"/>
        <v>0</v>
      </c>
      <c r="X112" s="40"/>
      <c r="Y112" s="40"/>
    </row>
    <row r="113" spans="2:25" ht="31.5" x14ac:dyDescent="0.25">
      <c r="B113" s="43">
        <v>17</v>
      </c>
      <c r="C113" s="44" t="s">
        <v>136</v>
      </c>
      <c r="D113" s="41">
        <v>0</v>
      </c>
      <c r="E113" s="41">
        <v>1.1399999999999999</v>
      </c>
      <c r="F113" s="41">
        <f t="shared" si="14"/>
        <v>1.1399999999999999</v>
      </c>
      <c r="G113" s="41" t="s">
        <v>9</v>
      </c>
      <c r="H113" s="70"/>
      <c r="I113" s="70"/>
      <c r="J113" s="70"/>
      <c r="K113" s="71"/>
      <c r="L113" s="71"/>
      <c r="M113" s="70"/>
      <c r="N113" s="71"/>
      <c r="O113" s="71"/>
      <c r="P113" s="45" t="s">
        <v>170</v>
      </c>
      <c r="Q113" s="46" t="s">
        <v>171</v>
      </c>
      <c r="T113" s="40">
        <f t="shared" si="16"/>
        <v>0</v>
      </c>
      <c r="U113" s="40">
        <f t="shared" si="17"/>
        <v>1.1399999999999999</v>
      </c>
      <c r="V113" s="40">
        <f t="shared" si="18"/>
        <v>0</v>
      </c>
      <c r="W113" s="40">
        <f t="shared" si="19"/>
        <v>0</v>
      </c>
      <c r="X113" s="40"/>
      <c r="Y113" s="40"/>
    </row>
    <row r="114" spans="2:25" x14ac:dyDescent="0.25">
      <c r="B114" s="43">
        <v>18</v>
      </c>
      <c r="C114" s="44" t="s">
        <v>137</v>
      </c>
      <c r="D114" s="41">
        <v>0</v>
      </c>
      <c r="E114" s="41">
        <v>0.19</v>
      </c>
      <c r="F114" s="41">
        <f t="shared" si="14"/>
        <v>0.19</v>
      </c>
      <c r="G114" s="41" t="s">
        <v>9</v>
      </c>
      <c r="H114" s="70"/>
      <c r="I114" s="70"/>
      <c r="J114" s="70"/>
      <c r="K114" s="71"/>
      <c r="L114" s="71"/>
      <c r="M114" s="70"/>
      <c r="N114" s="71"/>
      <c r="O114" s="71"/>
      <c r="P114" s="90">
        <v>54520010191</v>
      </c>
      <c r="Q114" s="46">
        <v>54520031859</v>
      </c>
      <c r="T114" s="40">
        <f t="shared" si="16"/>
        <v>0</v>
      </c>
      <c r="U114" s="40">
        <f t="shared" si="17"/>
        <v>0.19</v>
      </c>
      <c r="V114" s="40">
        <f t="shared" si="18"/>
        <v>0</v>
      </c>
      <c r="W114" s="40">
        <f t="shared" si="19"/>
        <v>0</v>
      </c>
      <c r="X114" s="40"/>
      <c r="Y114" s="40"/>
    </row>
    <row r="115" spans="2:25" x14ac:dyDescent="0.25">
      <c r="B115" s="43">
        <v>19</v>
      </c>
      <c r="C115" s="44" t="s">
        <v>138</v>
      </c>
      <c r="D115" s="41">
        <v>0</v>
      </c>
      <c r="E115" s="41">
        <v>0.28999999999999998</v>
      </c>
      <c r="F115" s="41">
        <f t="shared" si="14"/>
        <v>0.28999999999999998</v>
      </c>
      <c r="G115" s="41" t="s">
        <v>11</v>
      </c>
      <c r="H115" s="70"/>
      <c r="I115" s="70"/>
      <c r="J115" s="70"/>
      <c r="K115" s="71"/>
      <c r="L115" s="71"/>
      <c r="M115" s="70"/>
      <c r="N115" s="71"/>
      <c r="O115" s="71"/>
      <c r="P115" s="92">
        <v>54520050047</v>
      </c>
      <c r="Q115" s="93">
        <v>54520050047</v>
      </c>
      <c r="T115" s="40">
        <f t="shared" si="16"/>
        <v>0</v>
      </c>
      <c r="U115" s="40">
        <f t="shared" si="17"/>
        <v>0</v>
      </c>
      <c r="V115" s="40">
        <f t="shared" si="18"/>
        <v>0</v>
      </c>
      <c r="W115" s="40">
        <f t="shared" si="19"/>
        <v>0.28999999999999998</v>
      </c>
      <c r="X115" s="40"/>
      <c r="Y115" s="40"/>
    </row>
    <row r="116" spans="2:25" x14ac:dyDescent="0.25">
      <c r="B116" s="144">
        <v>20</v>
      </c>
      <c r="C116" s="146" t="s">
        <v>139</v>
      </c>
      <c r="D116" s="41">
        <v>0</v>
      </c>
      <c r="E116" s="41">
        <v>0.48</v>
      </c>
      <c r="F116" s="41">
        <f t="shared" si="14"/>
        <v>0.48</v>
      </c>
      <c r="G116" s="41" t="s">
        <v>11</v>
      </c>
      <c r="H116" s="70"/>
      <c r="I116" s="70"/>
      <c r="J116" s="70"/>
      <c r="K116" s="71"/>
      <c r="L116" s="71"/>
      <c r="M116" s="70"/>
      <c r="N116" s="71"/>
      <c r="O116" s="71"/>
      <c r="P116" s="90">
        <v>54520040035</v>
      </c>
      <c r="Q116" s="46">
        <v>54520040331</v>
      </c>
      <c r="T116" s="40">
        <f t="shared" si="16"/>
        <v>0</v>
      </c>
      <c r="U116" s="40">
        <f t="shared" si="17"/>
        <v>0</v>
      </c>
      <c r="V116" s="40">
        <f t="shared" si="18"/>
        <v>0</v>
      </c>
      <c r="W116" s="40">
        <f t="shared" si="19"/>
        <v>0.48</v>
      </c>
      <c r="X116" s="40"/>
      <c r="Y116" s="40"/>
    </row>
    <row r="117" spans="2:25" x14ac:dyDescent="0.25">
      <c r="B117" s="145"/>
      <c r="C117" s="147"/>
      <c r="D117" s="41">
        <v>0.48</v>
      </c>
      <c r="E117" s="41">
        <v>0.99</v>
      </c>
      <c r="F117" s="41">
        <f>E117-D117</f>
        <v>0.51</v>
      </c>
      <c r="G117" s="41" t="s">
        <v>11</v>
      </c>
      <c r="H117" s="70"/>
      <c r="I117" s="70"/>
      <c r="J117" s="70"/>
      <c r="K117" s="71"/>
      <c r="L117" s="71"/>
      <c r="M117" s="70"/>
      <c r="N117" s="71"/>
      <c r="O117" s="71"/>
      <c r="P117" s="90">
        <v>54520010191</v>
      </c>
      <c r="Q117" s="46">
        <v>54520040354</v>
      </c>
      <c r="T117" s="40">
        <f t="shared" si="16"/>
        <v>0</v>
      </c>
      <c r="U117" s="40">
        <f t="shared" si="17"/>
        <v>0</v>
      </c>
      <c r="V117" s="40">
        <f t="shared" si="18"/>
        <v>0</v>
      </c>
      <c r="W117" s="40">
        <f t="shared" si="19"/>
        <v>0.51</v>
      </c>
      <c r="X117" s="40"/>
      <c r="Y117" s="40"/>
    </row>
    <row r="118" spans="2:25" x14ac:dyDescent="0.25">
      <c r="B118" s="43">
        <v>21</v>
      </c>
      <c r="C118" s="44" t="s">
        <v>140</v>
      </c>
      <c r="D118" s="41">
        <v>0</v>
      </c>
      <c r="E118" s="41">
        <v>0.64</v>
      </c>
      <c r="F118" s="41">
        <f t="shared" si="14"/>
        <v>0.64</v>
      </c>
      <c r="G118" s="41" t="s">
        <v>9</v>
      </c>
      <c r="H118" s="70"/>
      <c r="I118" s="70"/>
      <c r="J118" s="70"/>
      <c r="K118" s="71"/>
      <c r="L118" s="71"/>
      <c r="M118" s="70"/>
      <c r="N118" s="71"/>
      <c r="O118" s="71"/>
      <c r="P118" s="90">
        <v>54520010191</v>
      </c>
      <c r="Q118" s="46">
        <v>54520020247</v>
      </c>
      <c r="T118" s="40">
        <f t="shared" si="16"/>
        <v>0</v>
      </c>
      <c r="U118" s="40">
        <f t="shared" si="17"/>
        <v>0.64</v>
      </c>
      <c r="V118" s="40">
        <f t="shared" si="18"/>
        <v>0</v>
      </c>
      <c r="W118" s="40">
        <f t="shared" si="19"/>
        <v>0</v>
      </c>
      <c r="X118" s="40"/>
      <c r="Y118" s="40"/>
    </row>
    <row r="119" spans="2:25" ht="31.5" x14ac:dyDescent="0.25">
      <c r="B119" s="43">
        <v>22</v>
      </c>
      <c r="C119" s="44" t="s">
        <v>141</v>
      </c>
      <c r="D119" s="41">
        <v>0</v>
      </c>
      <c r="E119" s="41">
        <v>0.42</v>
      </c>
      <c r="F119" s="41">
        <f t="shared" si="14"/>
        <v>0.42</v>
      </c>
      <c r="G119" s="41" t="s">
        <v>9</v>
      </c>
      <c r="H119" s="70"/>
      <c r="I119" s="70"/>
      <c r="J119" s="70"/>
      <c r="K119" s="71"/>
      <c r="L119" s="71"/>
      <c r="M119" s="70"/>
      <c r="N119" s="71"/>
      <c r="O119" s="71"/>
      <c r="P119" s="45" t="s">
        <v>172</v>
      </c>
      <c r="Q119" s="46" t="s">
        <v>173</v>
      </c>
      <c r="T119" s="40">
        <f t="shared" si="16"/>
        <v>0</v>
      </c>
      <c r="U119" s="40">
        <f t="shared" si="17"/>
        <v>0.42</v>
      </c>
      <c r="V119" s="40">
        <f t="shared" si="18"/>
        <v>0</v>
      </c>
      <c r="W119" s="40">
        <f t="shared" si="19"/>
        <v>0</v>
      </c>
      <c r="X119" s="40"/>
      <c r="Y119" s="40"/>
    </row>
    <row r="120" spans="2:25" ht="31.5" x14ac:dyDescent="0.25">
      <c r="B120" s="144">
        <v>23</v>
      </c>
      <c r="C120" s="146" t="s">
        <v>142</v>
      </c>
      <c r="D120" s="41">
        <v>0</v>
      </c>
      <c r="E120" s="41">
        <v>0.22</v>
      </c>
      <c r="F120" s="41">
        <f t="shared" si="14"/>
        <v>0.22</v>
      </c>
      <c r="G120" s="41" t="s">
        <v>12</v>
      </c>
      <c r="H120" s="70"/>
      <c r="I120" s="70"/>
      <c r="J120" s="70"/>
      <c r="K120" s="71"/>
      <c r="L120" s="71"/>
      <c r="M120" s="70"/>
      <c r="N120" s="71"/>
      <c r="O120" s="71"/>
      <c r="P120" s="45">
        <v>54520010191</v>
      </c>
      <c r="Q120" s="46" t="s">
        <v>28</v>
      </c>
      <c r="T120" s="40">
        <f t="shared" si="16"/>
        <v>0.22</v>
      </c>
      <c r="U120" s="40">
        <f t="shared" si="17"/>
        <v>0</v>
      </c>
      <c r="V120" s="40">
        <f t="shared" si="18"/>
        <v>0</v>
      </c>
      <c r="W120" s="40">
        <f t="shared" si="19"/>
        <v>0</v>
      </c>
      <c r="X120" s="40"/>
      <c r="Y120" s="40"/>
    </row>
    <row r="121" spans="2:25" ht="47.25" x14ac:dyDescent="0.25">
      <c r="B121" s="145"/>
      <c r="C121" s="147"/>
      <c r="D121" s="41">
        <v>0.22</v>
      </c>
      <c r="E121" s="41">
        <v>1.06</v>
      </c>
      <c r="F121" s="41">
        <f t="shared" si="14"/>
        <v>0.84000000000000008</v>
      </c>
      <c r="G121" s="41" t="s">
        <v>9</v>
      </c>
      <c r="H121" s="70"/>
      <c r="I121" s="70"/>
      <c r="J121" s="70"/>
      <c r="K121" s="71"/>
      <c r="L121" s="71"/>
      <c r="M121" s="70"/>
      <c r="N121" s="71"/>
      <c r="O121" s="71"/>
      <c r="P121" s="45" t="s">
        <v>174</v>
      </c>
      <c r="Q121" s="46" t="s">
        <v>175</v>
      </c>
      <c r="T121" s="40">
        <f t="shared" si="16"/>
        <v>0</v>
      </c>
      <c r="U121" s="40">
        <f t="shared" si="17"/>
        <v>0.84000000000000008</v>
      </c>
      <c r="V121" s="40">
        <f t="shared" si="18"/>
        <v>0</v>
      </c>
      <c r="W121" s="40">
        <f t="shared" si="19"/>
        <v>0</v>
      </c>
      <c r="X121" s="40"/>
      <c r="Y121" s="40"/>
    </row>
    <row r="122" spans="2:25" ht="32.25" thickBot="1" x14ac:dyDescent="0.3">
      <c r="B122" s="49">
        <v>24</v>
      </c>
      <c r="C122" s="94" t="s">
        <v>143</v>
      </c>
      <c r="D122" s="51">
        <v>0</v>
      </c>
      <c r="E122" s="51">
        <v>0.2</v>
      </c>
      <c r="F122" s="51">
        <f t="shared" si="14"/>
        <v>0.2</v>
      </c>
      <c r="G122" s="51" t="s">
        <v>11</v>
      </c>
      <c r="H122" s="76"/>
      <c r="I122" s="76"/>
      <c r="J122" s="76"/>
      <c r="K122" s="76"/>
      <c r="L122" s="76"/>
      <c r="M122" s="76"/>
      <c r="N122" s="76"/>
      <c r="O122" s="76"/>
      <c r="P122" s="52" t="s">
        <v>156</v>
      </c>
      <c r="Q122" s="53" t="s">
        <v>29</v>
      </c>
      <c r="T122" s="40">
        <f t="shared" si="16"/>
        <v>0</v>
      </c>
      <c r="U122" s="40">
        <f t="shared" si="17"/>
        <v>0</v>
      </c>
      <c r="V122" s="40">
        <f t="shared" si="18"/>
        <v>0</v>
      </c>
      <c r="W122" s="40">
        <f t="shared" si="19"/>
        <v>0.2</v>
      </c>
      <c r="X122" s="40"/>
      <c r="Y122" s="40"/>
    </row>
    <row r="123" spans="2:25" ht="17.25" thickTop="1" thickBot="1" x14ac:dyDescent="0.3">
      <c r="B123" s="29">
        <f>COUNTA(B92:B122)</f>
        <v>24</v>
      </c>
      <c r="C123" s="30" t="s">
        <v>14</v>
      </c>
      <c r="F123" s="95">
        <f>SUM(F92:F122)</f>
        <v>16.03</v>
      </c>
      <c r="H123" s="29">
        <v>1</v>
      </c>
      <c r="J123" s="33"/>
      <c r="K123" s="96">
        <f>SUM(K92:K122)</f>
        <v>14</v>
      </c>
      <c r="L123" s="96">
        <f>SUM(L92:L122)</f>
        <v>66</v>
      </c>
      <c r="T123" s="64">
        <f>SUM(T92:T122)</f>
        <v>1.02</v>
      </c>
      <c r="U123" s="64">
        <f>SUM(U92:U122)</f>
        <v>11.15</v>
      </c>
      <c r="V123" s="64">
        <f>SUM(V92:V122)</f>
        <v>0</v>
      </c>
      <c r="W123" s="64">
        <f>SUM(W92:W122)</f>
        <v>3.8600000000000003</v>
      </c>
      <c r="X123" s="64"/>
      <c r="Y123" s="64"/>
    </row>
    <row r="124" spans="2:25" x14ac:dyDescent="0.25">
      <c r="B124" s="34" t="s">
        <v>7</v>
      </c>
      <c r="C124" s="34" t="s">
        <v>8</v>
      </c>
      <c r="F124" s="65">
        <f>T123</f>
        <v>1.02</v>
      </c>
      <c r="G124" s="66"/>
      <c r="H124" s="34" t="s">
        <v>7</v>
      </c>
      <c r="J124" s="33"/>
      <c r="K124" s="33"/>
      <c r="L124" s="33"/>
      <c r="T124" s="67"/>
      <c r="U124" s="67"/>
      <c r="V124" s="67"/>
      <c r="W124" s="67"/>
      <c r="X124" s="67"/>
      <c r="Y124" s="67"/>
    </row>
    <row r="125" spans="2:25" x14ac:dyDescent="0.25">
      <c r="B125" s="34"/>
      <c r="C125" s="34" t="s">
        <v>9</v>
      </c>
      <c r="F125" s="65">
        <f>U123</f>
        <v>11.15</v>
      </c>
      <c r="G125" s="66"/>
      <c r="H125" s="33"/>
      <c r="J125" s="33"/>
      <c r="K125" s="33"/>
      <c r="L125" s="33"/>
    </row>
    <row r="126" spans="2:25" x14ac:dyDescent="0.25">
      <c r="B126" s="34"/>
      <c r="C126" s="34" t="s">
        <v>10</v>
      </c>
      <c r="F126" s="65">
        <v>0</v>
      </c>
      <c r="G126" s="66"/>
      <c r="H126" s="34"/>
      <c r="I126" s="34"/>
      <c r="J126" s="34"/>
      <c r="K126" s="34"/>
      <c r="L126" s="34"/>
    </row>
    <row r="127" spans="2:25" x14ac:dyDescent="0.25">
      <c r="C127" s="1" t="s">
        <v>11</v>
      </c>
      <c r="F127" s="65">
        <f>W123</f>
        <v>3.8600000000000003</v>
      </c>
      <c r="G127" s="66"/>
      <c r="T127" s="67"/>
      <c r="U127" s="67"/>
      <c r="V127" s="67"/>
      <c r="W127" s="67"/>
      <c r="X127" s="67"/>
      <c r="Y127" s="67"/>
    </row>
    <row r="128" spans="2:25" ht="16.5" thickBot="1" x14ac:dyDescent="0.25">
      <c r="F128" s="65"/>
      <c r="G128" s="66"/>
    </row>
    <row r="129" spans="2:13" ht="16.5" thickBot="1" x14ac:dyDescent="0.3">
      <c r="B129" s="62">
        <f>B27+B78+B123</f>
        <v>54</v>
      </c>
      <c r="C129" s="30" t="s">
        <v>13</v>
      </c>
      <c r="D129" s="97"/>
      <c r="E129" s="98"/>
      <c r="F129" s="63">
        <f>F27+F78+F123</f>
        <v>72.539000000000016</v>
      </c>
      <c r="G129" s="99"/>
      <c r="H129" s="62">
        <f>H27+H78+H123</f>
        <v>7</v>
      </c>
      <c r="I129" s="34"/>
      <c r="J129" s="34"/>
      <c r="K129" s="62">
        <f>K27+K78+K123</f>
        <v>137</v>
      </c>
      <c r="L129" s="62">
        <f>L27+L78+L123</f>
        <v>844</v>
      </c>
    </row>
    <row r="130" spans="2:13" x14ac:dyDescent="0.25">
      <c r="B130" s="34" t="s">
        <v>7</v>
      </c>
      <c r="C130" s="34" t="s">
        <v>8</v>
      </c>
      <c r="D130" s="65"/>
      <c r="E130" s="65"/>
      <c r="F130" s="65">
        <f>F28+F79+F124</f>
        <v>4.5999999999999996</v>
      </c>
      <c r="G130" s="100"/>
      <c r="H130" s="34" t="s">
        <v>7</v>
      </c>
      <c r="I130" s="34"/>
      <c r="J130" s="34"/>
    </row>
    <row r="131" spans="2:13" x14ac:dyDescent="0.25">
      <c r="B131" s="34"/>
      <c r="C131" s="34" t="s">
        <v>9</v>
      </c>
      <c r="D131" s="65"/>
      <c r="E131" s="65"/>
      <c r="F131" s="65">
        <f>F29+F80+F125</f>
        <v>59.580000000000005</v>
      </c>
      <c r="G131" s="100"/>
      <c r="H131" s="34"/>
      <c r="I131" s="34"/>
      <c r="J131" s="34"/>
    </row>
    <row r="132" spans="2:13" x14ac:dyDescent="0.25">
      <c r="B132" s="34"/>
      <c r="C132" s="34" t="s">
        <v>10</v>
      </c>
      <c r="D132" s="65"/>
      <c r="E132" s="65"/>
      <c r="F132" s="65">
        <f>F30+F81+F126</f>
        <v>0</v>
      </c>
      <c r="G132" s="100"/>
      <c r="H132" s="34"/>
      <c r="I132" s="34"/>
      <c r="J132" s="34"/>
    </row>
    <row r="133" spans="2:13" x14ac:dyDescent="0.25">
      <c r="B133" s="34"/>
      <c r="C133" s="34" t="s">
        <v>11</v>
      </c>
      <c r="D133" s="65"/>
      <c r="E133" s="65"/>
      <c r="F133" s="65">
        <f>F31+F82+F127</f>
        <v>6.5</v>
      </c>
      <c r="G133" s="100"/>
      <c r="H133" s="34"/>
      <c r="I133" s="34"/>
      <c r="J133" s="34"/>
    </row>
    <row r="134" spans="2:13" x14ac:dyDescent="0.25">
      <c r="B134" s="34"/>
      <c r="C134" s="34"/>
      <c r="D134" s="65"/>
      <c r="E134" s="65"/>
      <c r="F134" s="65"/>
      <c r="G134" s="65"/>
      <c r="H134" s="34"/>
      <c r="I134" s="34"/>
      <c r="J134" s="34"/>
    </row>
    <row r="135" spans="2:13" x14ac:dyDescent="0.2">
      <c r="F135" s="65"/>
      <c r="G135" s="66"/>
    </row>
    <row r="136" spans="2:13" ht="18" customHeight="1" x14ac:dyDescent="0.2">
      <c r="C136" s="13" t="s">
        <v>183</v>
      </c>
    </row>
    <row r="137" spans="2:13" ht="18" customHeight="1" x14ac:dyDescent="0.2">
      <c r="C137" s="142" t="s">
        <v>184</v>
      </c>
      <c r="D137" s="142"/>
      <c r="E137" s="142"/>
      <c r="F137" s="142"/>
      <c r="G137" s="142"/>
      <c r="H137" s="142"/>
      <c r="I137" s="13"/>
      <c r="J137" s="13"/>
      <c r="K137" s="13"/>
      <c r="L137" s="13"/>
      <c r="M137" s="13"/>
    </row>
    <row r="138" spans="2:13" ht="12.75" customHeight="1" x14ac:dyDescent="0.2">
      <c r="C138" s="143" t="s">
        <v>186</v>
      </c>
      <c r="D138" s="143"/>
      <c r="E138" s="143"/>
      <c r="F138" s="143"/>
      <c r="G138" s="143"/>
      <c r="H138" s="143"/>
    </row>
    <row r="139" spans="2:13" s="141" customFormat="1" ht="12.75" customHeight="1" x14ac:dyDescent="0.2">
      <c r="C139" s="139"/>
      <c r="D139" s="139"/>
      <c r="E139" s="139"/>
      <c r="F139" s="139"/>
      <c r="G139" s="139"/>
      <c r="H139" s="139"/>
    </row>
    <row r="140" spans="2:13" s="141" customFormat="1" ht="12.75" customHeight="1" x14ac:dyDescent="0.2">
      <c r="C140" s="142" t="s">
        <v>192</v>
      </c>
      <c r="D140" s="142"/>
      <c r="E140" s="142"/>
      <c r="F140" s="142"/>
      <c r="G140" s="142"/>
      <c r="H140" s="142"/>
    </row>
    <row r="141" spans="2:13" s="141" customFormat="1" ht="12.75" customHeight="1" x14ac:dyDescent="0.2">
      <c r="C141" s="139"/>
      <c r="D141" s="139"/>
      <c r="E141" s="139"/>
      <c r="F141" s="139"/>
      <c r="G141" s="139"/>
      <c r="H141" s="139"/>
    </row>
    <row r="143" spans="2:13" ht="18.75" customHeight="1" x14ac:dyDescent="0.2">
      <c r="C143" s="13" t="s">
        <v>183</v>
      </c>
    </row>
    <row r="144" spans="2:13" ht="26.45" customHeight="1" x14ac:dyDescent="0.2">
      <c r="C144" s="142" t="s">
        <v>185</v>
      </c>
      <c r="D144" s="142"/>
      <c r="E144" s="142"/>
      <c r="F144" s="142"/>
      <c r="G144" s="142"/>
      <c r="H144" s="142"/>
      <c r="I144" s="13"/>
      <c r="J144" s="13"/>
      <c r="K144" s="13"/>
      <c r="L144" s="13"/>
    </row>
    <row r="145" spans="3:8" ht="32.450000000000003" customHeight="1" x14ac:dyDescent="0.2">
      <c r="C145" s="143" t="s">
        <v>194</v>
      </c>
      <c r="D145" s="143"/>
      <c r="E145" s="143"/>
      <c r="F145" s="143"/>
      <c r="G145" s="143"/>
      <c r="H145" s="143"/>
    </row>
  </sheetData>
  <mergeCells count="124">
    <mergeCell ref="T16:Y16"/>
    <mergeCell ref="T39:Y39"/>
    <mergeCell ref="T90:Y90"/>
    <mergeCell ref="D37:G37"/>
    <mergeCell ref="B34:P34"/>
    <mergeCell ref="H38:H39"/>
    <mergeCell ref="I38:J38"/>
    <mergeCell ref="K38:K39"/>
    <mergeCell ref="L38:L39"/>
    <mergeCell ref="B36:B39"/>
    <mergeCell ref="C36:C39"/>
    <mergeCell ref="D36:N36"/>
    <mergeCell ref="D89:E89"/>
    <mergeCell ref="N38:N39"/>
    <mergeCell ref="H89:H90"/>
    <mergeCell ref="N89:N90"/>
    <mergeCell ref="D38:E38"/>
    <mergeCell ref="G38:G39"/>
    <mergeCell ref="H88:N88"/>
    <mergeCell ref="F89:F90"/>
    <mergeCell ref="F38:F39"/>
    <mergeCell ref="G89:G90"/>
    <mergeCell ref="C41:C42"/>
    <mergeCell ref="C49:C50"/>
    <mergeCell ref="B73:B74"/>
    <mergeCell ref="R41:R42"/>
    <mergeCell ref="R65:R66"/>
    <mergeCell ref="R67:R71"/>
    <mergeCell ref="C53:C55"/>
    <mergeCell ref="C65:C66"/>
    <mergeCell ref="C67:C71"/>
    <mergeCell ref="C73:C74"/>
    <mergeCell ref="R49:R50"/>
    <mergeCell ref="R54:R55"/>
    <mergeCell ref="P36:Q37"/>
    <mergeCell ref="O37:O39"/>
    <mergeCell ref="Q38:Q39"/>
    <mergeCell ref="P67:P69"/>
    <mergeCell ref="H37:N37"/>
    <mergeCell ref="B2:P2"/>
    <mergeCell ref="C6:F6"/>
    <mergeCell ref="C7:F7"/>
    <mergeCell ref="C8:F8"/>
    <mergeCell ref="M5:P5"/>
    <mergeCell ref="M6:P6"/>
    <mergeCell ref="M7:P7"/>
    <mergeCell ref="M4:N4"/>
    <mergeCell ref="M38:M39"/>
    <mergeCell ref="B49:B50"/>
    <mergeCell ref="B53:B55"/>
    <mergeCell ref="B65:B66"/>
    <mergeCell ref="B67:B71"/>
    <mergeCell ref="R36:R39"/>
    <mergeCell ref="B10:P10"/>
    <mergeCell ref="I15:J15"/>
    <mergeCell ref="B13:B16"/>
    <mergeCell ref="C13:C16"/>
    <mergeCell ref="D13:N13"/>
    <mergeCell ref="D14:G14"/>
    <mergeCell ref="H14:N14"/>
    <mergeCell ref="B41:B42"/>
    <mergeCell ref="C22:C23"/>
    <mergeCell ref="P18:P19"/>
    <mergeCell ref="P22:P23"/>
    <mergeCell ref="O14:O16"/>
    <mergeCell ref="P15:P16"/>
    <mergeCell ref="P38:P39"/>
    <mergeCell ref="P13:Q14"/>
    <mergeCell ref="D15:E15"/>
    <mergeCell ref="G15:G16"/>
    <mergeCell ref="H15:H16"/>
    <mergeCell ref="F15:F16"/>
    <mergeCell ref="K15:K16"/>
    <mergeCell ref="L15:L16"/>
    <mergeCell ref="M15:M16"/>
    <mergeCell ref="N15:N16"/>
    <mergeCell ref="P87:Q88"/>
    <mergeCell ref="O88:O90"/>
    <mergeCell ref="P89:P90"/>
    <mergeCell ref="Q89:Q90"/>
    <mergeCell ref="Q15:Q16"/>
    <mergeCell ref="Q18:Q19"/>
    <mergeCell ref="Q22:Q23"/>
    <mergeCell ref="P41:P42"/>
    <mergeCell ref="Q41:Q42"/>
    <mergeCell ref="P65:P66"/>
    <mergeCell ref="Q65:Q66"/>
    <mergeCell ref="Q67:Q69"/>
    <mergeCell ref="B85:P85"/>
    <mergeCell ref="I89:J89"/>
    <mergeCell ref="K89:K90"/>
    <mergeCell ref="L89:L90"/>
    <mergeCell ref="M89:M90"/>
    <mergeCell ref="B87:B90"/>
    <mergeCell ref="C87:C90"/>
    <mergeCell ref="D87:N87"/>
    <mergeCell ref="D88:G88"/>
    <mergeCell ref="B18:B19"/>
    <mergeCell ref="B22:B23"/>
    <mergeCell ref="C18:C19"/>
    <mergeCell ref="C137:H137"/>
    <mergeCell ref="C138:H138"/>
    <mergeCell ref="C144:H144"/>
    <mergeCell ref="C145:H145"/>
    <mergeCell ref="B120:B121"/>
    <mergeCell ref="C120:C121"/>
    <mergeCell ref="P93:P94"/>
    <mergeCell ref="Q93:Q94"/>
    <mergeCell ref="P106:P107"/>
    <mergeCell ref="P108:P109"/>
    <mergeCell ref="Q108:Q109"/>
    <mergeCell ref="B106:B107"/>
    <mergeCell ref="C106:C107"/>
    <mergeCell ref="B108:B109"/>
    <mergeCell ref="C108:C109"/>
    <mergeCell ref="B116:B117"/>
    <mergeCell ref="C116:C117"/>
    <mergeCell ref="B93:B94"/>
    <mergeCell ref="C93:C94"/>
    <mergeCell ref="B97:B98"/>
    <mergeCell ref="C97:C98"/>
    <mergeCell ref="B104:B105"/>
    <mergeCell ref="C104:C105"/>
    <mergeCell ref="C140:H140"/>
  </mergeCells>
  <phoneticPr fontId="1" type="noConversion"/>
  <printOptions horizontalCentered="1" verticalCentered="1"/>
  <pageMargins left="0" right="0" top="0.15748031496062992" bottom="0.15748031496062992" header="0" footer="0"/>
  <pageSetup paperSize="9" scale="44" fitToHeight="4" orientation="landscape" r:id="rId1"/>
  <headerFooter alignWithMargins="0"/>
  <rowBreaks count="3" manualBreakCount="3">
    <brk id="39" max="16383" man="1"/>
    <brk id="83" max="16383" man="1"/>
    <brk id="111" max="16383" man="1"/>
  </rowBreaks>
  <colBreaks count="1" manualBreakCount="1">
    <brk id="18" max="1048575" man="1"/>
  </colBreaks>
  <ignoredErrors>
    <ignoredError sqref="B2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126"/>
  <sheetViews>
    <sheetView topLeftCell="A109" zoomScale="85" zoomScaleNormal="85" zoomScaleSheetLayoutView="100" workbookViewId="0">
      <selection activeCell="I131" sqref="I131"/>
    </sheetView>
  </sheetViews>
  <sheetFormatPr defaultColWidth="9.140625" defaultRowHeight="15.75" x14ac:dyDescent="0.25"/>
  <cols>
    <col min="1" max="1" width="4.140625" style="14" customWidth="1"/>
    <col min="2" max="2" width="26.5703125" style="14" customWidth="1"/>
    <col min="3" max="4" width="6.5703125" style="1" customWidth="1"/>
    <col min="5" max="5" width="7.85546875" style="1" customWidth="1"/>
    <col min="6" max="6" width="10.85546875" style="35" customWidth="1"/>
    <col min="7" max="7" width="16.42578125" style="1" customWidth="1"/>
    <col min="8" max="8" width="10.5703125" style="1" customWidth="1"/>
    <col min="9" max="9" width="6.85546875" style="1" customWidth="1"/>
    <col min="10" max="10" width="12" style="1" customWidth="1"/>
    <col min="11" max="11" width="8.85546875" style="1" customWidth="1"/>
    <col min="12" max="12" width="10.85546875" style="1" customWidth="1"/>
    <col min="13" max="14" width="12.5703125" style="1" customWidth="1"/>
    <col min="15" max="15" width="11.5703125" style="1" customWidth="1"/>
    <col min="16" max="17" width="15.5703125" style="1" customWidth="1"/>
    <col min="18" max="18" width="9.42578125" style="1" customWidth="1"/>
    <col min="19" max="19" width="10.42578125" style="1" bestFit="1" customWidth="1"/>
    <col min="20" max="20" width="13.42578125" style="1" bestFit="1" customWidth="1"/>
    <col min="21" max="21" width="10.5703125" style="1" bestFit="1" customWidth="1"/>
    <col min="22" max="22" width="14.140625" style="1" bestFit="1" customWidth="1"/>
    <col min="23" max="23" width="11.42578125" style="1" bestFit="1" customWidth="1"/>
    <col min="24" max="25" width="9.140625" style="1"/>
    <col min="26" max="26" width="10.42578125" style="1" bestFit="1" customWidth="1"/>
    <col min="27" max="27" width="14.140625" style="1" bestFit="1" customWidth="1"/>
    <col min="28" max="28" width="10.5703125" style="1" bestFit="1" customWidth="1"/>
    <col min="29" max="29" width="9.85546875" style="1" bestFit="1" customWidth="1"/>
    <col min="30" max="30" width="11.42578125" style="1" bestFit="1" customWidth="1"/>
    <col min="31" max="16384" width="9.140625" style="1"/>
  </cols>
  <sheetData>
    <row r="1" spans="1:31" ht="12.75" customHeight="1" x14ac:dyDescent="0.25">
      <c r="H1" s="101"/>
      <c r="I1" s="101"/>
      <c r="J1" s="101"/>
      <c r="K1" s="101"/>
      <c r="L1" s="101"/>
      <c r="M1" s="101"/>
      <c r="N1" s="101"/>
      <c r="O1" s="101"/>
      <c r="P1" s="101"/>
      <c r="Q1" s="101"/>
    </row>
    <row r="2" spans="1:31" ht="24.6" customHeight="1" x14ac:dyDescent="0.2">
      <c r="A2" s="166" t="s">
        <v>22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36"/>
    </row>
    <row r="3" spans="1:31" ht="12.75" customHeight="1" x14ac:dyDescent="0.25"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4" spans="1:31" ht="12.75" customHeight="1" x14ac:dyDescent="0.25">
      <c r="H4" s="101"/>
      <c r="I4" s="101"/>
      <c r="J4" s="101"/>
      <c r="K4" s="101"/>
      <c r="L4" s="101"/>
      <c r="M4" s="192" t="s">
        <v>19</v>
      </c>
      <c r="N4" s="192"/>
      <c r="O4" s="13"/>
      <c r="P4" s="8"/>
      <c r="Q4" s="8"/>
    </row>
    <row r="5" spans="1:31" ht="12.75" customHeight="1" x14ac:dyDescent="0.25">
      <c r="H5" s="101"/>
      <c r="I5" s="101"/>
      <c r="J5" s="101"/>
      <c r="K5" s="101"/>
      <c r="L5" s="101"/>
      <c r="M5" s="192" t="s">
        <v>20</v>
      </c>
      <c r="N5" s="192"/>
      <c r="O5" s="192"/>
      <c r="P5" s="192"/>
      <c r="Q5" s="13"/>
    </row>
    <row r="6" spans="1:31" ht="12.75" customHeight="1" x14ac:dyDescent="0.25">
      <c r="B6" s="192"/>
      <c r="C6" s="192"/>
      <c r="D6" s="192"/>
      <c r="E6" s="192"/>
      <c r="H6" s="101"/>
      <c r="I6" s="101"/>
      <c r="J6" s="102"/>
      <c r="K6" s="101"/>
      <c r="L6" s="101"/>
      <c r="M6" s="193" t="s">
        <v>21</v>
      </c>
      <c r="N6" s="193"/>
      <c r="O6" s="193"/>
      <c r="P6" s="193"/>
    </row>
    <row r="7" spans="1:31" ht="12.75" customHeight="1" x14ac:dyDescent="0.25">
      <c r="B7" s="193"/>
      <c r="C7" s="193"/>
      <c r="D7" s="193"/>
      <c r="E7" s="193"/>
      <c r="H7" s="101"/>
      <c r="I7" s="101"/>
      <c r="J7" s="101"/>
      <c r="K7" s="101"/>
      <c r="L7" s="101"/>
      <c r="M7" s="193" t="s">
        <v>18</v>
      </c>
      <c r="N7" s="193"/>
      <c r="O7" s="193"/>
      <c r="P7" s="193"/>
    </row>
    <row r="8" spans="1:31" ht="12.75" customHeight="1" x14ac:dyDescent="0.25">
      <c r="B8" s="193"/>
      <c r="C8" s="193"/>
      <c r="D8" s="193"/>
      <c r="E8" s="193"/>
      <c r="H8" s="101"/>
      <c r="I8" s="101"/>
      <c r="J8" s="101"/>
      <c r="K8" s="101"/>
      <c r="L8" s="101"/>
      <c r="M8" s="101"/>
      <c r="N8" s="101"/>
      <c r="O8" s="101"/>
      <c r="P8" s="101"/>
      <c r="Q8" s="101"/>
    </row>
    <row r="9" spans="1:31" ht="12.75" customHeight="1" x14ac:dyDescent="0.25">
      <c r="H9" s="101"/>
      <c r="I9" s="101"/>
      <c r="J9" s="101"/>
      <c r="K9" s="101"/>
      <c r="L9" s="101"/>
      <c r="M9" s="101"/>
      <c r="N9" s="101"/>
      <c r="O9" s="101"/>
      <c r="P9" s="101"/>
      <c r="Q9" s="101"/>
    </row>
    <row r="10" spans="1:31" ht="20.45" customHeight="1" x14ac:dyDescent="0.2">
      <c r="A10" s="166" t="s">
        <v>179</v>
      </c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36"/>
    </row>
    <row r="12" spans="1:31" ht="16.5" thickBot="1" x14ac:dyDescent="0.3"/>
    <row r="13" spans="1:31" ht="13.5" customHeight="1" thickTop="1" thickBot="1" x14ac:dyDescent="0.25">
      <c r="A13" s="216" t="s">
        <v>187</v>
      </c>
      <c r="B13" s="219" t="s">
        <v>23</v>
      </c>
      <c r="C13" s="207" t="s">
        <v>15</v>
      </c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9"/>
      <c r="P13" s="152" t="s">
        <v>57</v>
      </c>
      <c r="Q13" s="153"/>
    </row>
    <row r="14" spans="1:31" ht="13.5" customHeight="1" thickTop="1" x14ac:dyDescent="0.2">
      <c r="A14" s="217"/>
      <c r="B14" s="220"/>
      <c r="C14" s="169" t="s">
        <v>144</v>
      </c>
      <c r="D14" s="187"/>
      <c r="E14" s="187"/>
      <c r="F14" s="187"/>
      <c r="G14" s="172"/>
      <c r="H14" s="169" t="s">
        <v>145</v>
      </c>
      <c r="I14" s="187"/>
      <c r="J14" s="187"/>
      <c r="K14" s="187"/>
      <c r="L14" s="187"/>
      <c r="M14" s="187"/>
      <c r="N14" s="172"/>
      <c r="O14" s="156" t="s">
        <v>56</v>
      </c>
      <c r="P14" s="154"/>
      <c r="Q14" s="155"/>
    </row>
    <row r="15" spans="1:31" x14ac:dyDescent="0.2">
      <c r="A15" s="217"/>
      <c r="B15" s="220"/>
      <c r="C15" s="170" t="s">
        <v>51</v>
      </c>
      <c r="D15" s="167"/>
      <c r="E15" s="167" t="s">
        <v>50</v>
      </c>
      <c r="F15" s="222" t="s">
        <v>148</v>
      </c>
      <c r="G15" s="173" t="s">
        <v>49</v>
      </c>
      <c r="H15" s="170" t="s">
        <v>48</v>
      </c>
      <c r="I15" s="167" t="s">
        <v>53</v>
      </c>
      <c r="J15" s="167"/>
      <c r="K15" s="167" t="s">
        <v>54</v>
      </c>
      <c r="L15" s="167" t="s">
        <v>148</v>
      </c>
      <c r="M15" s="167" t="s">
        <v>147</v>
      </c>
      <c r="N15" s="173" t="s">
        <v>55</v>
      </c>
      <c r="O15" s="157"/>
      <c r="P15" s="159" t="s">
        <v>146</v>
      </c>
      <c r="Q15" s="161" t="s">
        <v>58</v>
      </c>
    </row>
    <row r="16" spans="1:31" ht="65.099999999999994" customHeight="1" thickBot="1" x14ac:dyDescent="0.3">
      <c r="A16" s="218"/>
      <c r="B16" s="221"/>
      <c r="C16" s="2" t="s">
        <v>5</v>
      </c>
      <c r="D16" s="3" t="s">
        <v>6</v>
      </c>
      <c r="E16" s="168"/>
      <c r="F16" s="223"/>
      <c r="G16" s="174"/>
      <c r="H16" s="171"/>
      <c r="I16" s="3" t="s">
        <v>0</v>
      </c>
      <c r="J16" s="3" t="s">
        <v>47</v>
      </c>
      <c r="K16" s="168"/>
      <c r="L16" s="168"/>
      <c r="M16" s="168"/>
      <c r="N16" s="174"/>
      <c r="O16" s="158"/>
      <c r="P16" s="160"/>
      <c r="Q16" s="162"/>
      <c r="S16" s="215" t="s">
        <v>16</v>
      </c>
      <c r="T16" s="215"/>
      <c r="U16" s="215"/>
      <c r="V16" s="215"/>
      <c r="W16" s="215"/>
      <c r="X16" s="215"/>
      <c r="Y16" s="103"/>
      <c r="Z16" s="215" t="s">
        <v>4</v>
      </c>
      <c r="AA16" s="215"/>
      <c r="AB16" s="215"/>
      <c r="AC16" s="215"/>
      <c r="AD16" s="215"/>
      <c r="AE16" s="215"/>
    </row>
    <row r="17" spans="1:31" ht="17.25" thickTop="1" thickBot="1" x14ac:dyDescent="0.3">
      <c r="A17" s="17">
        <v>1</v>
      </c>
      <c r="B17" s="19">
        <v>2</v>
      </c>
      <c r="C17" s="118">
        <v>3</v>
      </c>
      <c r="D17" s="119">
        <v>4</v>
      </c>
      <c r="E17" s="119">
        <v>5</v>
      </c>
      <c r="F17" s="119">
        <v>6</v>
      </c>
      <c r="G17" s="120">
        <v>7</v>
      </c>
      <c r="H17" s="17">
        <v>8</v>
      </c>
      <c r="I17" s="18">
        <v>9</v>
      </c>
      <c r="J17" s="18">
        <v>10</v>
      </c>
      <c r="K17" s="18">
        <v>11</v>
      </c>
      <c r="L17" s="18">
        <v>12</v>
      </c>
      <c r="M17" s="18">
        <v>13</v>
      </c>
      <c r="N17" s="18">
        <v>14</v>
      </c>
      <c r="O17" s="18">
        <v>15</v>
      </c>
      <c r="P17" s="18">
        <v>16</v>
      </c>
      <c r="Q17" s="19">
        <v>17</v>
      </c>
      <c r="S17" s="9" t="s">
        <v>12</v>
      </c>
      <c r="T17" s="9" t="s">
        <v>9</v>
      </c>
      <c r="U17" s="9" t="s">
        <v>10</v>
      </c>
      <c r="V17" s="9" t="s">
        <v>11</v>
      </c>
      <c r="W17" s="9" t="s">
        <v>25</v>
      </c>
      <c r="X17" s="9"/>
      <c r="Y17" s="103"/>
      <c r="Z17" s="9" t="s">
        <v>12</v>
      </c>
      <c r="AA17" s="9" t="s">
        <v>9</v>
      </c>
      <c r="AB17" s="9" t="s">
        <v>10</v>
      </c>
      <c r="AC17" s="9" t="s">
        <v>11</v>
      </c>
      <c r="AD17" s="9" t="s">
        <v>25</v>
      </c>
      <c r="AE17" s="9"/>
    </row>
    <row r="18" spans="1:31" ht="16.5" thickTop="1" x14ac:dyDescent="0.25">
      <c r="A18" s="20">
        <v>1</v>
      </c>
      <c r="B18" s="89" t="s">
        <v>90</v>
      </c>
      <c r="C18" s="121">
        <v>0</v>
      </c>
      <c r="D18" s="121">
        <v>0.97</v>
      </c>
      <c r="E18" s="121">
        <f>D18-C18</f>
        <v>0.97</v>
      </c>
      <c r="F18" s="122">
        <f>ROUND(E18*1000*6.2,0)</f>
        <v>6014</v>
      </c>
      <c r="G18" s="38" t="s">
        <v>12</v>
      </c>
      <c r="H18" s="113"/>
      <c r="I18" s="113"/>
      <c r="J18" s="113"/>
      <c r="K18" s="113"/>
      <c r="L18" s="113"/>
      <c r="M18" s="113"/>
      <c r="N18" s="113"/>
      <c r="O18" s="113"/>
      <c r="P18" s="114">
        <v>54520040035</v>
      </c>
      <c r="Q18" s="117">
        <v>54520040331</v>
      </c>
      <c r="S18" s="40">
        <f t="shared" ref="S18:S39" si="0">IF(G18=S$17,F18,0)</f>
        <v>6014</v>
      </c>
      <c r="T18" s="40">
        <f t="shared" ref="T18:T39" si="1">IF(G18=T$17,F18,0)</f>
        <v>0</v>
      </c>
      <c r="U18" s="40">
        <f t="shared" ref="U18:U38" si="2">IF(G18=U$17,F18,0)</f>
        <v>0</v>
      </c>
      <c r="V18" s="40">
        <f t="shared" ref="V18:V38" si="3">IF(G18=V$17,F18,0)</f>
        <v>0</v>
      </c>
      <c r="W18" s="40">
        <f t="shared" ref="W18:W38" si="4">IF(G18=W$17,F18,0)</f>
        <v>0</v>
      </c>
      <c r="X18" s="40"/>
      <c r="Y18" s="103"/>
      <c r="Z18" s="40">
        <f t="shared" ref="Z18:Z39" si="5">IF(G18=Z$17,E18,0)</f>
        <v>0.97</v>
      </c>
      <c r="AA18" s="40">
        <f t="shared" ref="AA18:AA39" si="6">IF(G18=AA$17,E18,0)</f>
        <v>0</v>
      </c>
      <c r="AB18" s="40">
        <f t="shared" ref="AB18:AB39" si="7">IF(G18=AB$17,E18,0)</f>
        <v>0</v>
      </c>
      <c r="AC18" s="40">
        <f t="shared" ref="AC18:AC39" si="8">IF(G18=AC$17,E18,0)</f>
        <v>0</v>
      </c>
      <c r="AD18" s="40">
        <f t="shared" ref="AD18:AD39" si="9">IF(G18=AD$17,E18,0)</f>
        <v>0</v>
      </c>
      <c r="AE18" s="40"/>
    </row>
    <row r="19" spans="1:31" x14ac:dyDescent="0.25">
      <c r="A19" s="22">
        <v>2</v>
      </c>
      <c r="B19" s="44" t="s">
        <v>89</v>
      </c>
      <c r="C19" s="123">
        <v>0</v>
      </c>
      <c r="D19" s="123">
        <v>0.23400000000000001</v>
      </c>
      <c r="E19" s="123">
        <f t="shared" ref="E19:E31" si="10">D19-C19</f>
        <v>0.23400000000000001</v>
      </c>
      <c r="F19" s="124">
        <f>ROUND(E19*1000*5.7,0)</f>
        <v>1334</v>
      </c>
      <c r="G19" s="116" t="s">
        <v>12</v>
      </c>
      <c r="H19" s="24"/>
      <c r="I19" s="24"/>
      <c r="J19" s="24"/>
      <c r="K19" s="24"/>
      <c r="L19" s="24"/>
      <c r="M19" s="24"/>
      <c r="N19" s="9"/>
      <c r="O19" s="9"/>
      <c r="P19" s="105">
        <v>54520040040</v>
      </c>
      <c r="Q19" s="23">
        <v>54520040332</v>
      </c>
      <c r="S19" s="40">
        <f t="shared" si="0"/>
        <v>1334</v>
      </c>
      <c r="T19" s="40">
        <f t="shared" si="1"/>
        <v>0</v>
      </c>
      <c r="U19" s="40">
        <f t="shared" si="2"/>
        <v>0</v>
      </c>
      <c r="V19" s="40">
        <f t="shared" si="3"/>
        <v>0</v>
      </c>
      <c r="W19" s="40">
        <f t="shared" si="4"/>
        <v>0</v>
      </c>
      <c r="X19" s="40"/>
      <c r="Y19" s="103"/>
      <c r="Z19" s="40">
        <f t="shared" si="5"/>
        <v>0.23400000000000001</v>
      </c>
      <c r="AA19" s="40">
        <f t="shared" si="6"/>
        <v>0</v>
      </c>
      <c r="AB19" s="40">
        <f t="shared" si="7"/>
        <v>0</v>
      </c>
      <c r="AC19" s="40">
        <f t="shared" si="8"/>
        <v>0</v>
      </c>
      <c r="AD19" s="40">
        <f t="shared" si="9"/>
        <v>0</v>
      </c>
      <c r="AE19" s="40"/>
    </row>
    <row r="20" spans="1:31" ht="31.5" x14ac:dyDescent="0.25">
      <c r="A20" s="22">
        <v>3</v>
      </c>
      <c r="B20" s="44" t="s">
        <v>88</v>
      </c>
      <c r="C20" s="123">
        <v>0</v>
      </c>
      <c r="D20" s="123">
        <v>0.76900000000000002</v>
      </c>
      <c r="E20" s="123">
        <f t="shared" si="10"/>
        <v>0.76900000000000002</v>
      </c>
      <c r="F20" s="124">
        <f>ROUND(E20*1000*5.5,0)</f>
        <v>4230</v>
      </c>
      <c r="G20" s="116" t="s">
        <v>12</v>
      </c>
      <c r="H20" s="24"/>
      <c r="I20" s="24"/>
      <c r="J20" s="24"/>
      <c r="K20" s="24"/>
      <c r="L20" s="24"/>
      <c r="M20" s="24"/>
      <c r="N20" s="9"/>
      <c r="O20" s="24"/>
      <c r="P20" s="45">
        <v>54520010191</v>
      </c>
      <c r="Q20" s="23" t="s">
        <v>37</v>
      </c>
      <c r="S20" s="40">
        <f t="shared" si="0"/>
        <v>4230</v>
      </c>
      <c r="T20" s="40">
        <f t="shared" si="1"/>
        <v>0</v>
      </c>
      <c r="U20" s="40">
        <f t="shared" si="2"/>
        <v>0</v>
      </c>
      <c r="V20" s="40">
        <f t="shared" si="3"/>
        <v>0</v>
      </c>
      <c r="W20" s="40">
        <f t="shared" si="4"/>
        <v>0</v>
      </c>
      <c r="X20" s="40"/>
      <c r="Y20" s="103"/>
      <c r="Z20" s="40">
        <f t="shared" si="5"/>
        <v>0.76900000000000002</v>
      </c>
      <c r="AA20" s="40">
        <f t="shared" si="6"/>
        <v>0</v>
      </c>
      <c r="AB20" s="40">
        <f t="shared" si="7"/>
        <v>0</v>
      </c>
      <c r="AC20" s="40">
        <f t="shared" si="8"/>
        <v>0</v>
      </c>
      <c r="AD20" s="40">
        <f t="shared" si="9"/>
        <v>0</v>
      </c>
      <c r="AE20" s="40"/>
    </row>
    <row r="21" spans="1:31" ht="15.6" customHeight="1" x14ac:dyDescent="0.25">
      <c r="A21" s="210">
        <v>4</v>
      </c>
      <c r="B21" s="44" t="s">
        <v>86</v>
      </c>
      <c r="C21" s="123">
        <v>0</v>
      </c>
      <c r="D21" s="123">
        <v>2.0979999999999999</v>
      </c>
      <c r="E21" s="123">
        <f t="shared" si="10"/>
        <v>2.0979999999999999</v>
      </c>
      <c r="F21" s="124">
        <f>ROUND(170*9+180*6,0)</f>
        <v>2610</v>
      </c>
      <c r="G21" s="116" t="s">
        <v>12</v>
      </c>
      <c r="H21" s="24"/>
      <c r="I21" s="24"/>
      <c r="J21" s="24"/>
      <c r="K21" s="24"/>
      <c r="L21" s="24"/>
      <c r="M21" s="24"/>
      <c r="N21" s="9"/>
      <c r="O21" s="24"/>
      <c r="P21" s="105">
        <v>54520010191</v>
      </c>
      <c r="Q21" s="23">
        <v>54520040341</v>
      </c>
      <c r="S21" s="40">
        <f t="shared" si="0"/>
        <v>2610</v>
      </c>
      <c r="T21" s="40">
        <f t="shared" si="1"/>
        <v>0</v>
      </c>
      <c r="U21" s="40">
        <f t="shared" si="2"/>
        <v>0</v>
      </c>
      <c r="V21" s="40">
        <f t="shared" si="3"/>
        <v>0</v>
      </c>
      <c r="W21" s="40">
        <f t="shared" si="4"/>
        <v>0</v>
      </c>
      <c r="X21" s="40"/>
      <c r="Y21" s="103"/>
      <c r="Z21" s="40">
        <f t="shared" si="5"/>
        <v>2.0979999999999999</v>
      </c>
      <c r="AA21" s="40">
        <f t="shared" si="6"/>
        <v>0</v>
      </c>
      <c r="AB21" s="40">
        <f t="shared" si="7"/>
        <v>0</v>
      </c>
      <c r="AC21" s="40">
        <f t="shared" si="8"/>
        <v>0</v>
      </c>
      <c r="AD21" s="40">
        <f t="shared" si="9"/>
        <v>0</v>
      </c>
      <c r="AE21" s="40"/>
    </row>
    <row r="22" spans="1:31" x14ac:dyDescent="0.25">
      <c r="A22" s="210"/>
      <c r="B22" s="44" t="s">
        <v>87</v>
      </c>
      <c r="C22" s="123">
        <v>0</v>
      </c>
      <c r="D22" s="123">
        <v>0.39900000000000002</v>
      </c>
      <c r="E22" s="123">
        <v>0.39900000000000002</v>
      </c>
      <c r="F22" s="124"/>
      <c r="G22" s="116" t="s">
        <v>12</v>
      </c>
      <c r="H22" s="24"/>
      <c r="I22" s="24"/>
      <c r="J22" s="24"/>
      <c r="K22" s="24"/>
      <c r="L22" s="24"/>
      <c r="M22" s="24"/>
      <c r="N22" s="9"/>
      <c r="O22" s="24"/>
      <c r="P22" s="105">
        <v>54520040436</v>
      </c>
      <c r="Q22" s="23">
        <v>54520040334</v>
      </c>
      <c r="S22" s="40">
        <f t="shared" si="0"/>
        <v>0</v>
      </c>
      <c r="T22" s="40">
        <f t="shared" si="1"/>
        <v>0</v>
      </c>
      <c r="U22" s="40">
        <f t="shared" si="2"/>
        <v>0</v>
      </c>
      <c r="V22" s="40">
        <f t="shared" si="3"/>
        <v>0</v>
      </c>
      <c r="W22" s="40">
        <f t="shared" si="4"/>
        <v>0</v>
      </c>
      <c r="X22" s="40"/>
      <c r="Y22" s="103"/>
      <c r="Z22" s="40">
        <f t="shared" si="5"/>
        <v>0.39900000000000002</v>
      </c>
      <c r="AA22" s="40">
        <f t="shared" si="6"/>
        <v>0</v>
      </c>
      <c r="AB22" s="40">
        <f t="shared" si="7"/>
        <v>0</v>
      </c>
      <c r="AC22" s="40">
        <f t="shared" si="8"/>
        <v>0</v>
      </c>
      <c r="AD22" s="40">
        <f t="shared" si="9"/>
        <v>0</v>
      </c>
      <c r="AE22" s="40"/>
    </row>
    <row r="23" spans="1:31" ht="31.5" x14ac:dyDescent="0.25">
      <c r="A23" s="22">
        <v>5</v>
      </c>
      <c r="B23" s="44" t="s">
        <v>85</v>
      </c>
      <c r="C23" s="123">
        <v>0</v>
      </c>
      <c r="D23" s="123">
        <v>0.44600000000000001</v>
      </c>
      <c r="E23" s="123">
        <f t="shared" si="10"/>
        <v>0.44600000000000001</v>
      </c>
      <c r="F23" s="124">
        <f>ROUND(50*4.5+380*5.4,0)</f>
        <v>2277</v>
      </c>
      <c r="G23" s="116" t="s">
        <v>12</v>
      </c>
      <c r="H23" s="24"/>
      <c r="I23" s="24"/>
      <c r="J23" s="24"/>
      <c r="K23" s="24"/>
      <c r="L23" s="24"/>
      <c r="M23" s="24"/>
      <c r="N23" s="9"/>
      <c r="O23" s="24"/>
      <c r="P23" s="45">
        <v>54520010191</v>
      </c>
      <c r="Q23" s="23" t="s">
        <v>36</v>
      </c>
      <c r="S23" s="40">
        <f t="shared" si="0"/>
        <v>2277</v>
      </c>
      <c r="T23" s="40">
        <f t="shared" si="1"/>
        <v>0</v>
      </c>
      <c r="U23" s="40">
        <f t="shared" si="2"/>
        <v>0</v>
      </c>
      <c r="V23" s="40">
        <f t="shared" si="3"/>
        <v>0</v>
      </c>
      <c r="W23" s="40">
        <f t="shared" si="4"/>
        <v>0</v>
      </c>
      <c r="X23" s="40"/>
      <c r="Y23" s="103"/>
      <c r="Z23" s="40">
        <f t="shared" si="5"/>
        <v>0.44600000000000001</v>
      </c>
      <c r="AA23" s="40">
        <f t="shared" si="6"/>
        <v>0</v>
      </c>
      <c r="AB23" s="40">
        <f t="shared" si="7"/>
        <v>0</v>
      </c>
      <c r="AC23" s="40">
        <f t="shared" si="8"/>
        <v>0</v>
      </c>
      <c r="AD23" s="40">
        <f t="shared" si="9"/>
        <v>0</v>
      </c>
      <c r="AE23" s="40"/>
    </row>
    <row r="24" spans="1:31" x14ac:dyDescent="0.25">
      <c r="A24" s="144">
        <v>6</v>
      </c>
      <c r="B24" s="146" t="s">
        <v>84</v>
      </c>
      <c r="C24" s="123">
        <v>0</v>
      </c>
      <c r="D24" s="123">
        <v>0.317</v>
      </c>
      <c r="E24" s="123">
        <f t="shared" si="10"/>
        <v>0.317</v>
      </c>
      <c r="F24" s="124">
        <f>ROUND(E24*1000*4.5,0)</f>
        <v>1427</v>
      </c>
      <c r="G24" s="116" t="s">
        <v>12</v>
      </c>
      <c r="H24" s="24"/>
      <c r="I24" s="24"/>
      <c r="J24" s="24"/>
      <c r="K24" s="24"/>
      <c r="L24" s="24"/>
      <c r="M24" s="24"/>
      <c r="N24" s="9"/>
      <c r="O24" s="24"/>
      <c r="P24" s="148">
        <v>54520010191</v>
      </c>
      <c r="Q24" s="150">
        <v>54520040336</v>
      </c>
      <c r="S24" s="40">
        <f t="shared" si="0"/>
        <v>1427</v>
      </c>
      <c r="T24" s="40">
        <f t="shared" si="1"/>
        <v>0</v>
      </c>
      <c r="U24" s="40">
        <f t="shared" si="2"/>
        <v>0</v>
      </c>
      <c r="V24" s="40">
        <f t="shared" si="3"/>
        <v>0</v>
      </c>
      <c r="W24" s="40">
        <f t="shared" si="4"/>
        <v>0</v>
      </c>
      <c r="X24" s="40"/>
      <c r="Y24" s="103"/>
      <c r="Z24" s="40">
        <f t="shared" si="5"/>
        <v>0.317</v>
      </c>
      <c r="AA24" s="40">
        <f t="shared" si="6"/>
        <v>0</v>
      </c>
      <c r="AB24" s="40">
        <f t="shared" si="7"/>
        <v>0</v>
      </c>
      <c r="AC24" s="40">
        <f t="shared" si="8"/>
        <v>0</v>
      </c>
      <c r="AD24" s="40">
        <f t="shared" si="9"/>
        <v>0</v>
      </c>
      <c r="AE24" s="40"/>
    </row>
    <row r="25" spans="1:31" x14ac:dyDescent="0.25">
      <c r="A25" s="145"/>
      <c r="B25" s="147"/>
      <c r="C25" s="123">
        <v>0.32</v>
      </c>
      <c r="D25" s="123">
        <v>0.74</v>
      </c>
      <c r="E25" s="123">
        <f t="shared" si="10"/>
        <v>0.42</v>
      </c>
      <c r="F25" s="124">
        <f>ROUND(E25*1000*3.7,0)</f>
        <v>1554</v>
      </c>
      <c r="G25" s="116" t="s">
        <v>9</v>
      </c>
      <c r="H25" s="24"/>
      <c r="I25" s="24"/>
      <c r="J25" s="24"/>
      <c r="K25" s="24"/>
      <c r="L25" s="24"/>
      <c r="M25" s="24"/>
      <c r="N25" s="9"/>
      <c r="O25" s="24"/>
      <c r="P25" s="149"/>
      <c r="Q25" s="151"/>
      <c r="S25" s="40">
        <f t="shared" si="0"/>
        <v>0</v>
      </c>
      <c r="T25" s="40">
        <f t="shared" si="1"/>
        <v>1554</v>
      </c>
      <c r="U25" s="40">
        <f t="shared" si="2"/>
        <v>0</v>
      </c>
      <c r="V25" s="40">
        <f t="shared" si="3"/>
        <v>0</v>
      </c>
      <c r="W25" s="40">
        <f t="shared" si="4"/>
        <v>0</v>
      </c>
      <c r="X25" s="40"/>
      <c r="Y25" s="103"/>
      <c r="Z25" s="40">
        <f t="shared" si="5"/>
        <v>0</v>
      </c>
      <c r="AA25" s="40">
        <f t="shared" si="6"/>
        <v>0.42</v>
      </c>
      <c r="AB25" s="40">
        <f t="shared" si="7"/>
        <v>0</v>
      </c>
      <c r="AC25" s="40">
        <f t="shared" si="8"/>
        <v>0</v>
      </c>
      <c r="AD25" s="40">
        <f t="shared" si="9"/>
        <v>0</v>
      </c>
      <c r="AE25" s="40"/>
    </row>
    <row r="26" spans="1:31" x14ac:dyDescent="0.25">
      <c r="A26" s="22">
        <v>7</v>
      </c>
      <c r="B26" s="44" t="s">
        <v>83</v>
      </c>
      <c r="C26" s="123">
        <v>0</v>
      </c>
      <c r="D26" s="123">
        <v>0.17799999999999999</v>
      </c>
      <c r="E26" s="123">
        <f t="shared" si="10"/>
        <v>0.17799999999999999</v>
      </c>
      <c r="F26" s="124">
        <f>ROUND(E26*1000*4.5,0)</f>
        <v>801</v>
      </c>
      <c r="G26" s="116" t="s">
        <v>12</v>
      </c>
      <c r="H26" s="24"/>
      <c r="I26" s="24"/>
      <c r="J26" s="24"/>
      <c r="K26" s="24"/>
      <c r="L26" s="24"/>
      <c r="M26" s="24"/>
      <c r="N26" s="9"/>
      <c r="O26" s="24"/>
      <c r="P26" s="105">
        <v>54520010191</v>
      </c>
      <c r="Q26" s="23">
        <v>54520040337</v>
      </c>
      <c r="S26" s="40">
        <f t="shared" si="0"/>
        <v>801</v>
      </c>
      <c r="T26" s="40">
        <f t="shared" si="1"/>
        <v>0</v>
      </c>
      <c r="U26" s="40">
        <f t="shared" si="2"/>
        <v>0</v>
      </c>
      <c r="V26" s="40">
        <f t="shared" si="3"/>
        <v>0</v>
      </c>
      <c r="W26" s="40">
        <f t="shared" si="4"/>
        <v>0</v>
      </c>
      <c r="X26" s="40"/>
      <c r="Y26" s="103"/>
      <c r="Z26" s="40">
        <f t="shared" si="5"/>
        <v>0.17799999999999999</v>
      </c>
      <c r="AA26" s="40">
        <f t="shared" si="6"/>
        <v>0</v>
      </c>
      <c r="AB26" s="40">
        <f t="shared" si="7"/>
        <v>0</v>
      </c>
      <c r="AC26" s="40">
        <f t="shared" si="8"/>
        <v>0</v>
      </c>
      <c r="AD26" s="40">
        <f t="shared" si="9"/>
        <v>0</v>
      </c>
      <c r="AE26" s="40"/>
    </row>
    <row r="27" spans="1:31" x14ac:dyDescent="0.25">
      <c r="A27" s="22">
        <v>8</v>
      </c>
      <c r="B27" s="44" t="s">
        <v>82</v>
      </c>
      <c r="C27" s="123">
        <v>0</v>
      </c>
      <c r="D27" s="123">
        <v>0.29099999999999998</v>
      </c>
      <c r="E27" s="123">
        <f t="shared" si="10"/>
        <v>0.29099999999999998</v>
      </c>
      <c r="F27" s="124">
        <f>ROUND(E27*1000*4.5,0)</f>
        <v>1310</v>
      </c>
      <c r="G27" s="116" t="s">
        <v>12</v>
      </c>
      <c r="H27" s="24"/>
      <c r="I27" s="24"/>
      <c r="J27" s="24"/>
      <c r="K27" s="24"/>
      <c r="L27" s="24"/>
      <c r="M27" s="24"/>
      <c r="N27" s="9"/>
      <c r="O27" s="24"/>
      <c r="P27" s="105">
        <v>54520010191</v>
      </c>
      <c r="Q27" s="23">
        <v>54520040338</v>
      </c>
      <c r="S27" s="40">
        <f t="shared" si="0"/>
        <v>1310</v>
      </c>
      <c r="T27" s="40">
        <f t="shared" si="1"/>
        <v>0</v>
      </c>
      <c r="U27" s="40">
        <f t="shared" si="2"/>
        <v>0</v>
      </c>
      <c r="V27" s="40">
        <f t="shared" si="3"/>
        <v>0</v>
      </c>
      <c r="W27" s="40">
        <f t="shared" si="4"/>
        <v>0</v>
      </c>
      <c r="X27" s="40"/>
      <c r="Y27" s="103"/>
      <c r="Z27" s="40">
        <f t="shared" si="5"/>
        <v>0.29099999999999998</v>
      </c>
      <c r="AA27" s="40">
        <f t="shared" si="6"/>
        <v>0</v>
      </c>
      <c r="AB27" s="40">
        <f t="shared" si="7"/>
        <v>0</v>
      </c>
      <c r="AC27" s="40">
        <f t="shared" si="8"/>
        <v>0</v>
      </c>
      <c r="AD27" s="40">
        <f t="shared" si="9"/>
        <v>0</v>
      </c>
      <c r="AE27" s="40"/>
    </row>
    <row r="28" spans="1:31" x14ac:dyDescent="0.25">
      <c r="A28" s="22">
        <v>9</v>
      </c>
      <c r="B28" s="44" t="s">
        <v>81</v>
      </c>
      <c r="C28" s="123">
        <v>0</v>
      </c>
      <c r="D28" s="123">
        <v>0.36699999999999999</v>
      </c>
      <c r="E28" s="123">
        <f t="shared" si="10"/>
        <v>0.36699999999999999</v>
      </c>
      <c r="F28" s="124">
        <f>ROUND(E28*1000*4,0)</f>
        <v>1468</v>
      </c>
      <c r="G28" s="116" t="s">
        <v>12</v>
      </c>
      <c r="H28" s="24"/>
      <c r="I28" s="24"/>
      <c r="J28" s="24"/>
      <c r="K28" s="24"/>
      <c r="L28" s="24"/>
      <c r="M28" s="24"/>
      <c r="N28" s="9"/>
      <c r="O28" s="24"/>
      <c r="P28" s="105">
        <v>54520010191</v>
      </c>
      <c r="Q28" s="23">
        <v>54520040339</v>
      </c>
      <c r="S28" s="40">
        <f t="shared" si="0"/>
        <v>1468</v>
      </c>
      <c r="T28" s="40">
        <f t="shared" si="1"/>
        <v>0</v>
      </c>
      <c r="U28" s="40">
        <f t="shared" si="2"/>
        <v>0</v>
      </c>
      <c r="V28" s="40">
        <f t="shared" si="3"/>
        <v>0</v>
      </c>
      <c r="W28" s="40">
        <f t="shared" si="4"/>
        <v>0</v>
      </c>
      <c r="X28" s="40"/>
      <c r="Y28" s="103"/>
      <c r="Z28" s="40">
        <f t="shared" si="5"/>
        <v>0.36699999999999999</v>
      </c>
      <c r="AA28" s="40">
        <f t="shared" si="6"/>
        <v>0</v>
      </c>
      <c r="AB28" s="40">
        <f t="shared" si="7"/>
        <v>0</v>
      </c>
      <c r="AC28" s="40">
        <f t="shared" si="8"/>
        <v>0</v>
      </c>
      <c r="AD28" s="40">
        <f t="shared" si="9"/>
        <v>0</v>
      </c>
      <c r="AE28" s="40"/>
    </row>
    <row r="29" spans="1:31" x14ac:dyDescent="0.25">
      <c r="A29" s="22">
        <v>10</v>
      </c>
      <c r="B29" s="44" t="s">
        <v>80</v>
      </c>
      <c r="C29" s="123">
        <v>0</v>
      </c>
      <c r="D29" s="123">
        <v>0.32700000000000001</v>
      </c>
      <c r="E29" s="123">
        <f t="shared" si="10"/>
        <v>0.32700000000000001</v>
      </c>
      <c r="F29" s="124">
        <f>ROUND(E29*1000*7.1,0)</f>
        <v>2322</v>
      </c>
      <c r="G29" s="116" t="s">
        <v>12</v>
      </c>
      <c r="H29" s="24"/>
      <c r="I29" s="24"/>
      <c r="J29" s="24"/>
      <c r="K29" s="24"/>
      <c r="L29" s="24"/>
      <c r="M29" s="24"/>
      <c r="N29" s="9"/>
      <c r="O29" s="24"/>
      <c r="P29" s="105">
        <v>54520010191</v>
      </c>
      <c r="Q29" s="23">
        <v>54520040340</v>
      </c>
      <c r="S29" s="40">
        <f t="shared" si="0"/>
        <v>2322</v>
      </c>
      <c r="T29" s="40">
        <f t="shared" si="1"/>
        <v>0</v>
      </c>
      <c r="U29" s="40">
        <f t="shared" si="2"/>
        <v>0</v>
      </c>
      <c r="V29" s="40">
        <f t="shared" si="3"/>
        <v>0</v>
      </c>
      <c r="W29" s="40">
        <f t="shared" si="4"/>
        <v>0</v>
      </c>
      <c r="X29" s="40"/>
      <c r="Y29" s="103"/>
      <c r="Z29" s="40">
        <f t="shared" si="5"/>
        <v>0.32700000000000001</v>
      </c>
      <c r="AA29" s="40">
        <f t="shared" si="6"/>
        <v>0</v>
      </c>
      <c r="AB29" s="40">
        <f t="shared" si="7"/>
        <v>0</v>
      </c>
      <c r="AC29" s="40">
        <f t="shared" si="8"/>
        <v>0</v>
      </c>
      <c r="AD29" s="40">
        <f t="shared" si="9"/>
        <v>0</v>
      </c>
      <c r="AE29" s="40"/>
    </row>
    <row r="30" spans="1:31" ht="13.5" customHeight="1" x14ac:dyDescent="0.25">
      <c r="A30" s="22">
        <v>11</v>
      </c>
      <c r="B30" s="44" t="s">
        <v>79</v>
      </c>
      <c r="C30" s="123">
        <v>0</v>
      </c>
      <c r="D30" s="123">
        <v>1.661</v>
      </c>
      <c r="E30" s="123">
        <f t="shared" si="10"/>
        <v>1.661</v>
      </c>
      <c r="F30" s="124">
        <f>ROUND(1400*6.1+550*12+530*6.1+1250*4.5,0)</f>
        <v>23998</v>
      </c>
      <c r="G30" s="116" t="s">
        <v>12</v>
      </c>
      <c r="H30" s="110">
        <v>1</v>
      </c>
      <c r="I30" s="110"/>
      <c r="J30" s="110"/>
      <c r="K30" s="110">
        <v>23</v>
      </c>
      <c r="L30" s="110">
        <v>150</v>
      </c>
      <c r="M30" s="24"/>
      <c r="N30" s="9"/>
      <c r="O30" s="24"/>
      <c r="P30" s="105">
        <v>54520010191</v>
      </c>
      <c r="Q30" s="23">
        <v>54520040341</v>
      </c>
      <c r="S30" s="40">
        <f t="shared" si="0"/>
        <v>23998</v>
      </c>
      <c r="T30" s="40">
        <f t="shared" si="1"/>
        <v>0</v>
      </c>
      <c r="U30" s="40">
        <f t="shared" si="2"/>
        <v>0</v>
      </c>
      <c r="V30" s="40">
        <f t="shared" si="3"/>
        <v>0</v>
      </c>
      <c r="W30" s="40">
        <f t="shared" si="4"/>
        <v>0</v>
      </c>
      <c r="X30" s="40"/>
      <c r="Y30" s="103"/>
      <c r="Z30" s="40">
        <f t="shared" si="5"/>
        <v>1.661</v>
      </c>
      <c r="AA30" s="40">
        <f t="shared" si="6"/>
        <v>0</v>
      </c>
      <c r="AB30" s="40">
        <f t="shared" si="7"/>
        <v>0</v>
      </c>
      <c r="AC30" s="40">
        <f t="shared" si="8"/>
        <v>0</v>
      </c>
      <c r="AD30" s="40">
        <f t="shared" si="9"/>
        <v>0</v>
      </c>
      <c r="AE30" s="40"/>
    </row>
    <row r="31" spans="1:31" ht="13.5" customHeight="1" x14ac:dyDescent="0.25">
      <c r="A31" s="144">
        <v>12</v>
      </c>
      <c r="B31" s="146" t="s">
        <v>78</v>
      </c>
      <c r="C31" s="123">
        <v>0</v>
      </c>
      <c r="D31" s="123">
        <v>0.45</v>
      </c>
      <c r="E31" s="123">
        <f t="shared" si="10"/>
        <v>0.45</v>
      </c>
      <c r="F31" s="124">
        <f>ROUND(E31*1000*6.8,0)</f>
        <v>3060</v>
      </c>
      <c r="G31" s="116" t="s">
        <v>12</v>
      </c>
      <c r="H31" s="24"/>
      <c r="I31" s="24"/>
      <c r="J31" s="24"/>
      <c r="K31" s="24"/>
      <c r="L31" s="24"/>
      <c r="M31" s="24"/>
      <c r="N31" s="9"/>
      <c r="O31" s="24"/>
      <c r="P31" s="148">
        <v>54520010191</v>
      </c>
      <c r="Q31" s="150">
        <v>54520040342</v>
      </c>
      <c r="S31" s="40">
        <f t="shared" si="0"/>
        <v>3060</v>
      </c>
      <c r="T31" s="40">
        <f t="shared" si="1"/>
        <v>0</v>
      </c>
      <c r="U31" s="40">
        <f t="shared" si="2"/>
        <v>0</v>
      </c>
      <c r="V31" s="40">
        <f t="shared" si="3"/>
        <v>0</v>
      </c>
      <c r="W31" s="40">
        <f t="shared" si="4"/>
        <v>0</v>
      </c>
      <c r="X31" s="40"/>
      <c r="Y31" s="103"/>
      <c r="Z31" s="40">
        <f t="shared" si="5"/>
        <v>0.45</v>
      </c>
      <c r="AA31" s="40">
        <f t="shared" si="6"/>
        <v>0</v>
      </c>
      <c r="AB31" s="40">
        <f t="shared" si="7"/>
        <v>0</v>
      </c>
      <c r="AC31" s="40">
        <f t="shared" si="8"/>
        <v>0</v>
      </c>
      <c r="AD31" s="40">
        <f t="shared" si="9"/>
        <v>0</v>
      </c>
      <c r="AE31" s="40"/>
    </row>
    <row r="32" spans="1:31" x14ac:dyDescent="0.25">
      <c r="A32" s="145"/>
      <c r="B32" s="147"/>
      <c r="C32" s="123">
        <v>0.45</v>
      </c>
      <c r="D32" s="123">
        <v>0.63700000000000001</v>
      </c>
      <c r="E32" s="123">
        <v>0.187</v>
      </c>
      <c r="F32" s="124">
        <f>ROUND(E32*1000*3,0)</f>
        <v>561</v>
      </c>
      <c r="G32" s="116" t="s">
        <v>11</v>
      </c>
      <c r="H32" s="24"/>
      <c r="I32" s="24"/>
      <c r="J32" s="24"/>
      <c r="K32" s="24"/>
      <c r="L32" s="24"/>
      <c r="M32" s="24"/>
      <c r="N32" s="9"/>
      <c r="O32" s="24"/>
      <c r="P32" s="149"/>
      <c r="Q32" s="151"/>
      <c r="S32" s="40">
        <f t="shared" si="0"/>
        <v>0</v>
      </c>
      <c r="T32" s="40">
        <f t="shared" si="1"/>
        <v>0</v>
      </c>
      <c r="U32" s="40">
        <f t="shared" si="2"/>
        <v>0</v>
      </c>
      <c r="V32" s="40">
        <f t="shared" si="3"/>
        <v>561</v>
      </c>
      <c r="W32" s="40">
        <f t="shared" si="4"/>
        <v>0</v>
      </c>
      <c r="X32" s="40"/>
      <c r="Y32" s="103"/>
      <c r="Z32" s="40">
        <f t="shared" si="5"/>
        <v>0</v>
      </c>
      <c r="AA32" s="40">
        <f t="shared" si="6"/>
        <v>0</v>
      </c>
      <c r="AB32" s="40">
        <f t="shared" si="7"/>
        <v>0</v>
      </c>
      <c r="AC32" s="40">
        <f t="shared" si="8"/>
        <v>0.187</v>
      </c>
      <c r="AD32" s="40">
        <f t="shared" si="9"/>
        <v>0</v>
      </c>
      <c r="AE32" s="40"/>
    </row>
    <row r="33" spans="1:31" ht="14.25" customHeight="1" x14ac:dyDescent="0.25">
      <c r="A33" s="22">
        <v>13</v>
      </c>
      <c r="B33" s="44" t="s">
        <v>77</v>
      </c>
      <c r="C33" s="123">
        <v>0</v>
      </c>
      <c r="D33" s="123">
        <v>0.68700000000000006</v>
      </c>
      <c r="E33" s="123">
        <f t="shared" ref="E33:E38" si="11">D33-C33</f>
        <v>0.68700000000000006</v>
      </c>
      <c r="F33" s="124">
        <f>ROUND(600*11+1280*7+1090*6.2,0)</f>
        <v>22318</v>
      </c>
      <c r="G33" s="116" t="s">
        <v>12</v>
      </c>
      <c r="H33" s="24"/>
      <c r="I33" s="24"/>
      <c r="J33" s="24"/>
      <c r="K33" s="24"/>
      <c r="L33" s="24"/>
      <c r="M33" s="24"/>
      <c r="N33" s="9"/>
      <c r="O33" s="24"/>
      <c r="P33" s="105">
        <v>54520010017</v>
      </c>
      <c r="Q33" s="23">
        <v>54520010191</v>
      </c>
      <c r="S33" s="40">
        <f t="shared" si="0"/>
        <v>22318</v>
      </c>
      <c r="T33" s="40">
        <f t="shared" si="1"/>
        <v>0</v>
      </c>
      <c r="U33" s="40">
        <f t="shared" si="2"/>
        <v>0</v>
      </c>
      <c r="V33" s="40">
        <f t="shared" si="3"/>
        <v>0</v>
      </c>
      <c r="W33" s="40">
        <f t="shared" si="4"/>
        <v>0</v>
      </c>
      <c r="X33" s="40"/>
      <c r="Y33" s="103"/>
      <c r="Z33" s="40">
        <f t="shared" si="5"/>
        <v>0.68700000000000006</v>
      </c>
      <c r="AA33" s="40">
        <f t="shared" si="6"/>
        <v>0</v>
      </c>
      <c r="AB33" s="40">
        <f t="shared" si="7"/>
        <v>0</v>
      </c>
      <c r="AC33" s="40">
        <f t="shared" si="8"/>
        <v>0</v>
      </c>
      <c r="AD33" s="40">
        <f t="shared" si="9"/>
        <v>0</v>
      </c>
      <c r="AE33" s="40"/>
    </row>
    <row r="34" spans="1:31" x14ac:dyDescent="0.25">
      <c r="A34" s="22">
        <v>14</v>
      </c>
      <c r="B34" s="44" t="s">
        <v>76</v>
      </c>
      <c r="C34" s="123">
        <v>0.18</v>
      </c>
      <c r="D34" s="123">
        <v>0.18</v>
      </c>
      <c r="E34" s="123">
        <v>0.18</v>
      </c>
      <c r="F34" s="124">
        <f>ROUND(E34*1000*3.5,0)</f>
        <v>630</v>
      </c>
      <c r="G34" s="116" t="s">
        <v>11</v>
      </c>
      <c r="H34" s="24"/>
      <c r="I34" s="24"/>
      <c r="J34" s="24"/>
      <c r="K34" s="24"/>
      <c r="L34" s="24"/>
      <c r="M34" s="24"/>
      <c r="N34" s="9"/>
      <c r="O34" s="24"/>
      <c r="P34" s="105">
        <v>54520010191</v>
      </c>
      <c r="Q34" s="23">
        <v>54520040343</v>
      </c>
      <c r="S34" s="40">
        <f t="shared" si="0"/>
        <v>0</v>
      </c>
      <c r="T34" s="40">
        <f t="shared" si="1"/>
        <v>0</v>
      </c>
      <c r="U34" s="40">
        <f t="shared" si="2"/>
        <v>0</v>
      </c>
      <c r="V34" s="40">
        <f t="shared" si="3"/>
        <v>630</v>
      </c>
      <c r="W34" s="40">
        <f t="shared" si="4"/>
        <v>0</v>
      </c>
      <c r="X34" s="40"/>
      <c r="Y34" s="103"/>
      <c r="Z34" s="40">
        <f t="shared" si="5"/>
        <v>0</v>
      </c>
      <c r="AA34" s="40">
        <f t="shared" si="6"/>
        <v>0</v>
      </c>
      <c r="AB34" s="40">
        <f t="shared" si="7"/>
        <v>0</v>
      </c>
      <c r="AC34" s="40">
        <f t="shared" si="8"/>
        <v>0.18</v>
      </c>
      <c r="AD34" s="40">
        <f t="shared" si="9"/>
        <v>0</v>
      </c>
      <c r="AE34" s="40"/>
    </row>
    <row r="35" spans="1:31" ht="14.45" customHeight="1" x14ac:dyDescent="0.25">
      <c r="A35" s="144">
        <v>15</v>
      </c>
      <c r="B35" s="146" t="s">
        <v>75</v>
      </c>
      <c r="C35" s="123">
        <v>0</v>
      </c>
      <c r="D35" s="123">
        <v>0.57999999999999996</v>
      </c>
      <c r="E35" s="123">
        <f t="shared" si="11"/>
        <v>0.57999999999999996</v>
      </c>
      <c r="F35" s="124">
        <f>ROUND(E35*1000*3.5,0)</f>
        <v>2030</v>
      </c>
      <c r="G35" s="116" t="s">
        <v>9</v>
      </c>
      <c r="H35" s="24"/>
      <c r="I35" s="24"/>
      <c r="J35" s="24"/>
      <c r="K35" s="24"/>
      <c r="L35" s="24"/>
      <c r="M35" s="24"/>
      <c r="N35" s="9"/>
      <c r="O35" s="24"/>
      <c r="P35" s="148" t="s">
        <v>188</v>
      </c>
      <c r="Q35" s="150" t="s">
        <v>35</v>
      </c>
      <c r="S35" s="40">
        <f t="shared" si="0"/>
        <v>0</v>
      </c>
      <c r="T35" s="40">
        <f t="shared" si="1"/>
        <v>2030</v>
      </c>
      <c r="U35" s="40">
        <f t="shared" si="2"/>
        <v>0</v>
      </c>
      <c r="V35" s="40">
        <f t="shared" si="3"/>
        <v>0</v>
      </c>
      <c r="W35" s="40">
        <f t="shared" si="4"/>
        <v>0</v>
      </c>
      <c r="X35" s="40"/>
      <c r="Y35" s="103"/>
      <c r="Z35" s="40">
        <f t="shared" si="5"/>
        <v>0</v>
      </c>
      <c r="AA35" s="40">
        <f t="shared" si="6"/>
        <v>0.57999999999999996</v>
      </c>
      <c r="AB35" s="40">
        <f t="shared" si="7"/>
        <v>0</v>
      </c>
      <c r="AC35" s="40">
        <f t="shared" si="8"/>
        <v>0</v>
      </c>
      <c r="AD35" s="40">
        <f t="shared" si="9"/>
        <v>0</v>
      </c>
      <c r="AE35" s="40"/>
    </row>
    <row r="36" spans="1:31" x14ac:dyDescent="0.25">
      <c r="A36" s="194"/>
      <c r="B36" s="185"/>
      <c r="C36" s="123">
        <v>0.57999999999999996</v>
      </c>
      <c r="D36" s="123">
        <v>0.68</v>
      </c>
      <c r="E36" s="123">
        <f t="shared" si="11"/>
        <v>0.10000000000000009</v>
      </c>
      <c r="F36" s="124">
        <f>ROUND(E36*1000*11.5,0)</f>
        <v>1150</v>
      </c>
      <c r="G36" s="116" t="s">
        <v>25</v>
      </c>
      <c r="H36" s="24"/>
      <c r="I36" s="24"/>
      <c r="J36" s="24"/>
      <c r="K36" s="24"/>
      <c r="L36" s="24"/>
      <c r="M36" s="24"/>
      <c r="N36" s="9"/>
      <c r="O36" s="24"/>
      <c r="P36" s="165"/>
      <c r="Q36" s="206"/>
      <c r="S36" s="40">
        <f t="shared" si="0"/>
        <v>0</v>
      </c>
      <c r="T36" s="40">
        <f t="shared" si="1"/>
        <v>0</v>
      </c>
      <c r="U36" s="40">
        <f t="shared" si="2"/>
        <v>0</v>
      </c>
      <c r="V36" s="40">
        <f t="shared" si="3"/>
        <v>0</v>
      </c>
      <c r="W36" s="40">
        <f t="shared" si="4"/>
        <v>1150</v>
      </c>
      <c r="X36" s="40"/>
      <c r="Y36" s="103"/>
      <c r="Z36" s="40">
        <f t="shared" si="5"/>
        <v>0</v>
      </c>
      <c r="AA36" s="40">
        <f t="shared" si="6"/>
        <v>0</v>
      </c>
      <c r="AB36" s="40">
        <f t="shared" si="7"/>
        <v>0</v>
      </c>
      <c r="AC36" s="40">
        <f t="shared" si="8"/>
        <v>0</v>
      </c>
      <c r="AD36" s="40">
        <f t="shared" si="9"/>
        <v>0.10000000000000009</v>
      </c>
      <c r="AE36" s="40"/>
    </row>
    <row r="37" spans="1:31" ht="31.5" customHeight="1" x14ac:dyDescent="0.25">
      <c r="A37" s="145"/>
      <c r="B37" s="147"/>
      <c r="C37" s="123">
        <v>0.68</v>
      </c>
      <c r="D37" s="123">
        <v>0.83</v>
      </c>
      <c r="E37" s="123">
        <f t="shared" si="11"/>
        <v>0.14999999999999991</v>
      </c>
      <c r="F37" s="124">
        <f>ROUND(E37*1000*5.5,0)</f>
        <v>825</v>
      </c>
      <c r="G37" s="116" t="s">
        <v>12</v>
      </c>
      <c r="H37" s="24"/>
      <c r="I37" s="24"/>
      <c r="J37" s="24"/>
      <c r="K37" s="24"/>
      <c r="L37" s="24"/>
      <c r="M37" s="24"/>
      <c r="N37" s="9"/>
      <c r="O37" s="24"/>
      <c r="P37" s="149"/>
      <c r="Q37" s="151"/>
      <c r="S37" s="40">
        <f t="shared" si="0"/>
        <v>825</v>
      </c>
      <c r="T37" s="40">
        <f t="shared" si="1"/>
        <v>0</v>
      </c>
      <c r="U37" s="40">
        <f t="shared" si="2"/>
        <v>0</v>
      </c>
      <c r="V37" s="40">
        <f t="shared" si="3"/>
        <v>0</v>
      </c>
      <c r="W37" s="40">
        <f t="shared" si="4"/>
        <v>0</v>
      </c>
      <c r="X37" s="40"/>
      <c r="Y37" s="103"/>
      <c r="Z37" s="40">
        <f t="shared" si="5"/>
        <v>0.14999999999999991</v>
      </c>
      <c r="AA37" s="40">
        <f t="shared" si="6"/>
        <v>0</v>
      </c>
      <c r="AB37" s="40">
        <f t="shared" si="7"/>
        <v>0</v>
      </c>
      <c r="AC37" s="40">
        <f t="shared" si="8"/>
        <v>0</v>
      </c>
      <c r="AD37" s="40">
        <f t="shared" si="9"/>
        <v>0</v>
      </c>
      <c r="AE37" s="40"/>
    </row>
    <row r="38" spans="1:31" ht="17.45" customHeight="1" x14ac:dyDescent="0.25">
      <c r="A38" s="22">
        <v>16</v>
      </c>
      <c r="B38" s="44" t="s">
        <v>74</v>
      </c>
      <c r="C38" s="123">
        <v>0</v>
      </c>
      <c r="D38" s="123">
        <v>0.25</v>
      </c>
      <c r="E38" s="123">
        <f t="shared" si="11"/>
        <v>0.25</v>
      </c>
      <c r="F38" s="124">
        <f>ROUND(E38*1000*4,0)</f>
        <v>1000</v>
      </c>
      <c r="G38" s="116" t="s">
        <v>12</v>
      </c>
      <c r="H38" s="24"/>
      <c r="I38" s="24"/>
      <c r="J38" s="24"/>
      <c r="K38" s="24"/>
      <c r="L38" s="24"/>
      <c r="M38" s="24"/>
      <c r="N38" s="9"/>
      <c r="O38" s="24"/>
      <c r="P38" s="105">
        <v>54520010191</v>
      </c>
      <c r="Q38" s="23">
        <v>54520040345</v>
      </c>
      <c r="S38" s="40">
        <f t="shared" si="0"/>
        <v>1000</v>
      </c>
      <c r="T38" s="40">
        <f t="shared" si="1"/>
        <v>0</v>
      </c>
      <c r="U38" s="40">
        <f t="shared" si="2"/>
        <v>0</v>
      </c>
      <c r="V38" s="40">
        <f t="shared" si="3"/>
        <v>0</v>
      </c>
      <c r="W38" s="40">
        <f t="shared" si="4"/>
        <v>0</v>
      </c>
      <c r="X38" s="40"/>
      <c r="Y38" s="103"/>
      <c r="Z38" s="40">
        <f t="shared" si="5"/>
        <v>0.25</v>
      </c>
      <c r="AA38" s="40">
        <f t="shared" si="6"/>
        <v>0</v>
      </c>
      <c r="AB38" s="40">
        <f t="shared" si="7"/>
        <v>0</v>
      </c>
      <c r="AC38" s="40">
        <f t="shared" si="8"/>
        <v>0</v>
      </c>
      <c r="AD38" s="40">
        <f t="shared" si="9"/>
        <v>0</v>
      </c>
      <c r="AE38" s="40"/>
    </row>
    <row r="39" spans="1:31" ht="16.5" thickBot="1" x14ac:dyDescent="0.3">
      <c r="A39" s="25">
        <v>19</v>
      </c>
      <c r="B39" s="94" t="s">
        <v>73</v>
      </c>
      <c r="C39" s="125">
        <v>0</v>
      </c>
      <c r="D39" s="125">
        <v>0.43</v>
      </c>
      <c r="E39" s="125">
        <v>0.43</v>
      </c>
      <c r="F39" s="126">
        <v>5100</v>
      </c>
      <c r="G39" s="127" t="s">
        <v>9</v>
      </c>
      <c r="H39" s="26"/>
      <c r="I39" s="26"/>
      <c r="J39" s="26"/>
      <c r="K39" s="26"/>
      <c r="L39" s="26"/>
      <c r="M39" s="26"/>
      <c r="N39" s="107"/>
      <c r="O39" s="26"/>
      <c r="P39" s="105">
        <v>54520010191</v>
      </c>
      <c r="Q39" s="28">
        <v>54520040370</v>
      </c>
      <c r="S39" s="40">
        <f t="shared" si="0"/>
        <v>0</v>
      </c>
      <c r="T39" s="40">
        <f t="shared" si="1"/>
        <v>5100</v>
      </c>
      <c r="U39" s="71">
        <v>0</v>
      </c>
      <c r="V39" s="71">
        <v>0</v>
      </c>
      <c r="W39" s="71"/>
      <c r="X39" s="71"/>
      <c r="Y39" s="103"/>
      <c r="Z39" s="40">
        <f t="shared" si="5"/>
        <v>0</v>
      </c>
      <c r="AA39" s="40">
        <f t="shared" si="6"/>
        <v>0.43</v>
      </c>
      <c r="AB39" s="40">
        <f t="shared" si="7"/>
        <v>0</v>
      </c>
      <c r="AC39" s="40">
        <f t="shared" si="8"/>
        <v>0</v>
      </c>
      <c r="AD39" s="40">
        <f t="shared" si="9"/>
        <v>0</v>
      </c>
      <c r="AE39" s="71"/>
    </row>
    <row r="40" spans="1:31" ht="17.25" thickTop="1" thickBot="1" x14ac:dyDescent="0.3">
      <c r="A40" s="29">
        <f>COUNTA(A18:A39)</f>
        <v>17</v>
      </c>
      <c r="B40" s="115" t="s">
        <v>14</v>
      </c>
      <c r="C40" s="31"/>
      <c r="D40" s="31"/>
      <c r="E40" s="128">
        <f>SUM(E18:E39)</f>
        <v>11.490999999999998</v>
      </c>
      <c r="F40" s="129">
        <f>SUM(F18:F39)</f>
        <v>86019</v>
      </c>
      <c r="G40" s="99"/>
      <c r="H40" s="29">
        <f>COUNTA(H18:H39)</f>
        <v>1</v>
      </c>
      <c r="I40" s="33"/>
      <c r="J40" s="33"/>
      <c r="K40" s="32">
        <f>SUM(K18:K39)</f>
        <v>23</v>
      </c>
      <c r="L40" s="32">
        <f>SUM(L18:L39)</f>
        <v>150</v>
      </c>
      <c r="S40" s="104">
        <f>SUM(S18:S39)</f>
        <v>74994</v>
      </c>
      <c r="T40" s="104">
        <f>SUM(T18:T39)</f>
        <v>8684</v>
      </c>
      <c r="U40" s="104">
        <f>SUM(U18:U39)</f>
        <v>0</v>
      </c>
      <c r="V40" s="104">
        <f>SUM(V18:V39)</f>
        <v>1191</v>
      </c>
      <c r="W40" s="104">
        <f>SUM(W18:W39)</f>
        <v>1150</v>
      </c>
      <c r="X40" s="104"/>
      <c r="Z40" s="64">
        <f t="shared" ref="Z40:AE40" si="12">SUM(Z18:Z39)</f>
        <v>9.5939999999999994</v>
      </c>
      <c r="AA40" s="64">
        <f t="shared" si="12"/>
        <v>1.43</v>
      </c>
      <c r="AB40" s="64">
        <f t="shared" si="12"/>
        <v>0</v>
      </c>
      <c r="AC40" s="64">
        <f t="shared" si="12"/>
        <v>0.36699999999999999</v>
      </c>
      <c r="AD40" s="64">
        <f t="shared" si="12"/>
        <v>0.10000000000000009</v>
      </c>
      <c r="AE40" s="64">
        <f t="shared" si="12"/>
        <v>0</v>
      </c>
    </row>
    <row r="41" spans="1:31" x14ac:dyDescent="0.25">
      <c r="A41" s="34" t="s">
        <v>7</v>
      </c>
      <c r="B41" s="34" t="s">
        <v>8</v>
      </c>
      <c r="C41" s="31"/>
      <c r="D41" s="31"/>
      <c r="E41" s="130">
        <f>Z40</f>
        <v>9.5939999999999994</v>
      </c>
      <c r="F41" s="66">
        <f>S40</f>
        <v>74994</v>
      </c>
      <c r="G41" s="100"/>
      <c r="H41" s="34" t="s">
        <v>7</v>
      </c>
      <c r="I41" s="33"/>
      <c r="J41" s="33"/>
      <c r="K41" s="33"/>
    </row>
    <row r="42" spans="1:31" x14ac:dyDescent="0.25">
      <c r="A42" s="34"/>
      <c r="B42" s="34" t="s">
        <v>9</v>
      </c>
      <c r="C42" s="31"/>
      <c r="D42" s="31"/>
      <c r="E42" s="130">
        <f>AA40</f>
        <v>1.43</v>
      </c>
      <c r="F42" s="66">
        <f>T40</f>
        <v>8684</v>
      </c>
      <c r="G42" s="100"/>
      <c r="H42" s="33"/>
      <c r="I42" s="33"/>
      <c r="J42" s="33"/>
      <c r="K42" s="33"/>
    </row>
    <row r="43" spans="1:31" x14ac:dyDescent="0.25">
      <c r="A43" s="34"/>
      <c r="B43" s="34" t="s">
        <v>10</v>
      </c>
      <c r="C43" s="31"/>
      <c r="D43" s="31"/>
      <c r="E43" s="130">
        <f>AB40</f>
        <v>0</v>
      </c>
      <c r="F43" s="66">
        <f>U40</f>
        <v>0</v>
      </c>
      <c r="G43" s="100"/>
      <c r="H43" s="34"/>
      <c r="I43" s="34"/>
      <c r="J43" s="34"/>
      <c r="K43" s="34"/>
      <c r="X43" s="45"/>
    </row>
    <row r="44" spans="1:31" x14ac:dyDescent="0.25">
      <c r="B44" s="14" t="s">
        <v>11</v>
      </c>
      <c r="C44" s="31"/>
      <c r="D44" s="31"/>
      <c r="E44" s="130">
        <f>AC40</f>
        <v>0.36699999999999999</v>
      </c>
      <c r="F44" s="66">
        <f>V40</f>
        <v>1191</v>
      </c>
    </row>
    <row r="45" spans="1:31" x14ac:dyDescent="0.25">
      <c r="B45" s="14" t="s">
        <v>26</v>
      </c>
      <c r="C45" s="31"/>
      <c r="D45" s="31"/>
      <c r="E45" s="31">
        <f>AD40</f>
        <v>0.10000000000000009</v>
      </c>
      <c r="F45" s="35">
        <f>W40</f>
        <v>1150</v>
      </c>
    </row>
    <row r="46" spans="1:31" x14ac:dyDescent="0.25">
      <c r="C46" s="31"/>
      <c r="D46" s="31"/>
      <c r="E46" s="31"/>
    </row>
    <row r="48" spans="1:31" ht="19.5" customHeight="1" x14ac:dyDescent="0.2">
      <c r="A48" s="166" t="s">
        <v>180</v>
      </c>
      <c r="B48" s="166"/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36"/>
    </row>
    <row r="49" spans="1:31" ht="16.5" thickBot="1" x14ac:dyDescent="0.3"/>
    <row r="50" spans="1:31" ht="14.25" customHeight="1" thickTop="1" thickBot="1" x14ac:dyDescent="0.25">
      <c r="A50" s="224" t="s">
        <v>152</v>
      </c>
      <c r="B50" s="227" t="s">
        <v>23</v>
      </c>
      <c r="C50" s="207" t="s">
        <v>15</v>
      </c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209"/>
      <c r="P50" s="152" t="s">
        <v>57</v>
      </c>
      <c r="Q50" s="153"/>
    </row>
    <row r="51" spans="1:31" ht="13.7" customHeight="1" thickTop="1" x14ac:dyDescent="0.2">
      <c r="A51" s="225"/>
      <c r="B51" s="228"/>
      <c r="C51" s="169" t="s">
        <v>144</v>
      </c>
      <c r="D51" s="187"/>
      <c r="E51" s="187"/>
      <c r="F51" s="187"/>
      <c r="G51" s="172"/>
      <c r="H51" s="169" t="s">
        <v>145</v>
      </c>
      <c r="I51" s="187"/>
      <c r="J51" s="187"/>
      <c r="K51" s="187"/>
      <c r="L51" s="187"/>
      <c r="M51" s="187"/>
      <c r="N51" s="172"/>
      <c r="O51" s="156" t="s">
        <v>56</v>
      </c>
      <c r="P51" s="154"/>
      <c r="Q51" s="155"/>
    </row>
    <row r="52" spans="1:31" x14ac:dyDescent="0.2">
      <c r="A52" s="225"/>
      <c r="B52" s="228"/>
      <c r="C52" s="170" t="s">
        <v>51</v>
      </c>
      <c r="D52" s="167"/>
      <c r="E52" s="167" t="s">
        <v>50</v>
      </c>
      <c r="F52" s="222" t="s">
        <v>148</v>
      </c>
      <c r="G52" s="173" t="s">
        <v>49</v>
      </c>
      <c r="H52" s="170" t="s">
        <v>48</v>
      </c>
      <c r="I52" s="167" t="s">
        <v>53</v>
      </c>
      <c r="J52" s="167"/>
      <c r="K52" s="167" t="s">
        <v>54</v>
      </c>
      <c r="L52" s="167" t="s">
        <v>148</v>
      </c>
      <c r="M52" s="167" t="s">
        <v>147</v>
      </c>
      <c r="N52" s="173" t="s">
        <v>55</v>
      </c>
      <c r="O52" s="157"/>
      <c r="P52" s="159" t="s">
        <v>146</v>
      </c>
      <c r="Q52" s="161" t="s">
        <v>58</v>
      </c>
    </row>
    <row r="53" spans="1:31" ht="58.7" customHeight="1" thickBot="1" x14ac:dyDescent="0.3">
      <c r="A53" s="226"/>
      <c r="B53" s="229"/>
      <c r="C53" s="2" t="s">
        <v>5</v>
      </c>
      <c r="D53" s="3" t="s">
        <v>6</v>
      </c>
      <c r="E53" s="168"/>
      <c r="F53" s="223"/>
      <c r="G53" s="174"/>
      <c r="H53" s="171"/>
      <c r="I53" s="3" t="s">
        <v>0</v>
      </c>
      <c r="J53" s="3" t="s">
        <v>47</v>
      </c>
      <c r="K53" s="168"/>
      <c r="L53" s="168"/>
      <c r="M53" s="168"/>
      <c r="N53" s="174"/>
      <c r="O53" s="158"/>
      <c r="P53" s="160"/>
      <c r="Q53" s="162"/>
      <c r="S53" s="215" t="s">
        <v>16</v>
      </c>
      <c r="T53" s="215"/>
      <c r="U53" s="215"/>
      <c r="V53" s="215"/>
      <c r="W53" s="215"/>
      <c r="X53" s="215"/>
      <c r="Y53" s="103"/>
      <c r="Z53" s="215" t="s">
        <v>4</v>
      </c>
      <c r="AA53" s="215"/>
      <c r="AB53" s="215"/>
      <c r="AC53" s="215"/>
      <c r="AD53" s="215"/>
      <c r="AE53" s="215"/>
    </row>
    <row r="54" spans="1:31" ht="17.25" thickTop="1" thickBot="1" x14ac:dyDescent="0.3">
      <c r="A54" s="17">
        <v>1</v>
      </c>
      <c r="B54" s="19">
        <v>2</v>
      </c>
      <c r="C54" s="118">
        <v>3</v>
      </c>
      <c r="D54" s="119">
        <v>4</v>
      </c>
      <c r="E54" s="119">
        <v>5</v>
      </c>
      <c r="F54" s="119">
        <v>6</v>
      </c>
      <c r="G54" s="120">
        <v>7</v>
      </c>
      <c r="H54" s="17">
        <v>8</v>
      </c>
      <c r="I54" s="18">
        <v>9</v>
      </c>
      <c r="J54" s="18">
        <v>10</v>
      </c>
      <c r="K54" s="18">
        <v>11</v>
      </c>
      <c r="L54" s="18">
        <v>12</v>
      </c>
      <c r="M54" s="18">
        <v>13</v>
      </c>
      <c r="N54" s="18">
        <v>14</v>
      </c>
      <c r="O54" s="18">
        <v>15</v>
      </c>
      <c r="P54" s="18">
        <v>16</v>
      </c>
      <c r="Q54" s="19">
        <v>17</v>
      </c>
      <c r="S54" s="9" t="s">
        <v>12</v>
      </c>
      <c r="T54" s="9" t="s">
        <v>9</v>
      </c>
      <c r="U54" s="9" t="s">
        <v>10</v>
      </c>
      <c r="V54" s="9" t="s">
        <v>11</v>
      </c>
      <c r="W54" s="9"/>
      <c r="X54" s="9"/>
      <c r="Y54" s="103"/>
      <c r="Z54" s="9" t="s">
        <v>12</v>
      </c>
      <c r="AA54" s="9" t="s">
        <v>9</v>
      </c>
      <c r="AB54" s="9" t="s">
        <v>10</v>
      </c>
      <c r="AC54" s="9" t="s">
        <v>11</v>
      </c>
      <c r="AD54" s="9"/>
      <c r="AE54" s="9"/>
    </row>
    <row r="55" spans="1:31" ht="13.5" customHeight="1" thickTop="1" x14ac:dyDescent="0.25">
      <c r="A55" s="88">
        <v>1</v>
      </c>
      <c r="B55" s="89" t="s">
        <v>72</v>
      </c>
      <c r="C55" s="121">
        <v>0</v>
      </c>
      <c r="D55" s="121">
        <v>0.76400000000000001</v>
      </c>
      <c r="E55" s="121">
        <f t="shared" ref="E55:E60" si="13">D55-C55</f>
        <v>0.76400000000000001</v>
      </c>
      <c r="F55" s="122">
        <f>ROUND(540*7+240*6.2+60*6,0)</f>
        <v>5628</v>
      </c>
      <c r="G55" s="38" t="s">
        <v>12</v>
      </c>
      <c r="H55" s="113"/>
      <c r="I55" s="113"/>
      <c r="J55" s="113"/>
      <c r="K55" s="113"/>
      <c r="L55" s="113"/>
      <c r="M55" s="113"/>
      <c r="N55" s="69"/>
      <c r="O55" s="69"/>
      <c r="P55" s="114">
        <v>54520010191</v>
      </c>
      <c r="Q55" s="21">
        <v>54520060200</v>
      </c>
      <c r="S55" s="40">
        <f t="shared" ref="S55:S61" si="14">IF(G55=S$17,F55,0)</f>
        <v>5628</v>
      </c>
      <c r="T55" s="40">
        <f t="shared" ref="T55:T61" si="15">IF(G55=T$17,F55,0)</f>
        <v>0</v>
      </c>
      <c r="U55" s="40">
        <f t="shared" ref="U55:U61" si="16">IF(G55=U$17,F55,0)</f>
        <v>0</v>
      </c>
      <c r="V55" s="40">
        <f t="shared" ref="V55:V61" si="17">IF(G55=V$17,F55,0)</f>
        <v>0</v>
      </c>
      <c r="W55" s="40"/>
      <c r="X55" s="40"/>
      <c r="Y55" s="103"/>
      <c r="Z55" s="40">
        <f t="shared" ref="Z55:Z61" si="18">IF(G55=Z$17,E55,0)</f>
        <v>0.76400000000000001</v>
      </c>
      <c r="AA55" s="40">
        <f t="shared" ref="AA55:AA61" si="19">IF(G55=AA$17,E55,0)</f>
        <v>0</v>
      </c>
      <c r="AB55" s="40">
        <f t="shared" ref="AB55:AB61" si="20">IF(G55=AB$17,E55,0)</f>
        <v>0</v>
      </c>
      <c r="AC55" s="40">
        <f t="shared" ref="AC55:AC61" si="21">IF(G55=AC$17,E55,0)</f>
        <v>0</v>
      </c>
      <c r="AD55" s="40"/>
      <c r="AE55" s="40"/>
    </row>
    <row r="56" spans="1:31" x14ac:dyDescent="0.25">
      <c r="A56" s="43">
        <v>2</v>
      </c>
      <c r="B56" s="44" t="s">
        <v>71</v>
      </c>
      <c r="C56" s="123">
        <v>0</v>
      </c>
      <c r="D56" s="123">
        <v>0.35599999999999998</v>
      </c>
      <c r="E56" s="123">
        <f t="shared" si="13"/>
        <v>0.35599999999999998</v>
      </c>
      <c r="F56" s="124">
        <f>ROUND(250*6.2+100*4,0)</f>
        <v>1950</v>
      </c>
      <c r="G56" s="116" t="s">
        <v>12</v>
      </c>
      <c r="H56" s="24"/>
      <c r="I56" s="24"/>
      <c r="J56" s="24"/>
      <c r="K56" s="24"/>
      <c r="L56" s="24"/>
      <c r="M56" s="24"/>
      <c r="N56" s="9"/>
      <c r="O56" s="9"/>
      <c r="P56" s="114">
        <v>54520010191</v>
      </c>
      <c r="Q56" s="23">
        <v>54520060201</v>
      </c>
      <c r="S56" s="40">
        <f t="shared" si="14"/>
        <v>1950</v>
      </c>
      <c r="T56" s="40">
        <f t="shared" si="15"/>
        <v>0</v>
      </c>
      <c r="U56" s="40">
        <f t="shared" si="16"/>
        <v>0</v>
      </c>
      <c r="V56" s="40">
        <f t="shared" si="17"/>
        <v>0</v>
      </c>
      <c r="W56" s="40"/>
      <c r="X56" s="40"/>
      <c r="Y56" s="103"/>
      <c r="Z56" s="40">
        <f t="shared" si="18"/>
        <v>0.35599999999999998</v>
      </c>
      <c r="AA56" s="40">
        <f t="shared" si="19"/>
        <v>0</v>
      </c>
      <c r="AB56" s="40">
        <f t="shared" si="20"/>
        <v>0</v>
      </c>
      <c r="AC56" s="40">
        <f t="shared" si="21"/>
        <v>0</v>
      </c>
      <c r="AD56" s="40"/>
      <c r="AE56" s="40"/>
    </row>
    <row r="57" spans="1:31" ht="63" x14ac:dyDescent="0.25">
      <c r="A57" s="43">
        <v>3</v>
      </c>
      <c r="B57" s="136" t="s">
        <v>70</v>
      </c>
      <c r="C57" s="123">
        <v>0</v>
      </c>
      <c r="D57" s="123">
        <v>0.22600000000000001</v>
      </c>
      <c r="E57" s="123">
        <f t="shared" si="13"/>
        <v>0.22600000000000001</v>
      </c>
      <c r="F57" s="124">
        <f>ROUND(70*5.3+160*3.5,0)</f>
        <v>931</v>
      </c>
      <c r="G57" s="116" t="s">
        <v>12</v>
      </c>
      <c r="H57" s="24"/>
      <c r="I57" s="24"/>
      <c r="J57" s="24"/>
      <c r="K57" s="24"/>
      <c r="L57" s="24"/>
      <c r="M57" s="24"/>
      <c r="N57" s="9"/>
      <c r="O57" s="9"/>
      <c r="P57" s="106" t="s">
        <v>189</v>
      </c>
      <c r="Q57" s="135" t="s">
        <v>31</v>
      </c>
      <c r="S57" s="40">
        <f t="shared" si="14"/>
        <v>931</v>
      </c>
      <c r="T57" s="40">
        <f t="shared" si="15"/>
        <v>0</v>
      </c>
      <c r="U57" s="40">
        <f t="shared" si="16"/>
        <v>0</v>
      </c>
      <c r="V57" s="40">
        <f t="shared" si="17"/>
        <v>0</v>
      </c>
      <c r="W57" s="40"/>
      <c r="X57" s="40"/>
      <c r="Y57" s="103"/>
      <c r="Z57" s="40">
        <f t="shared" si="18"/>
        <v>0.22600000000000001</v>
      </c>
      <c r="AA57" s="40">
        <f t="shared" si="19"/>
        <v>0</v>
      </c>
      <c r="AB57" s="40">
        <f t="shared" si="20"/>
        <v>0</v>
      </c>
      <c r="AC57" s="40">
        <f t="shared" si="21"/>
        <v>0</v>
      </c>
      <c r="AD57" s="40"/>
      <c r="AE57" s="40"/>
    </row>
    <row r="58" spans="1:31" ht="78.75" x14ac:dyDescent="0.25">
      <c r="A58" s="43">
        <v>4</v>
      </c>
      <c r="B58" s="44" t="s">
        <v>69</v>
      </c>
      <c r="C58" s="123">
        <v>0</v>
      </c>
      <c r="D58" s="123">
        <v>0.6</v>
      </c>
      <c r="E58" s="123">
        <f t="shared" si="13"/>
        <v>0.6</v>
      </c>
      <c r="F58" s="124">
        <f>ROUND(250*3.5+350*5.5,0)</f>
        <v>2800</v>
      </c>
      <c r="G58" s="116" t="s">
        <v>12</v>
      </c>
      <c r="H58" s="24"/>
      <c r="I58" s="24"/>
      <c r="J58" s="24"/>
      <c r="K58" s="24"/>
      <c r="L58" s="24"/>
      <c r="M58" s="24"/>
      <c r="N58" s="9"/>
      <c r="O58" s="9"/>
      <c r="P58" s="90" t="s">
        <v>190</v>
      </c>
      <c r="Q58" s="23" t="s">
        <v>33</v>
      </c>
      <c r="S58" s="40">
        <f t="shared" si="14"/>
        <v>2800</v>
      </c>
      <c r="T58" s="40">
        <f t="shared" si="15"/>
        <v>0</v>
      </c>
      <c r="U58" s="40">
        <f t="shared" si="16"/>
        <v>0</v>
      </c>
      <c r="V58" s="40">
        <f t="shared" si="17"/>
        <v>0</v>
      </c>
      <c r="W58" s="40"/>
      <c r="X58" s="40"/>
      <c r="Y58" s="103"/>
      <c r="Z58" s="40">
        <f t="shared" si="18"/>
        <v>0.6</v>
      </c>
      <c r="AA58" s="40">
        <f t="shared" si="19"/>
        <v>0</v>
      </c>
      <c r="AB58" s="40">
        <f t="shared" si="20"/>
        <v>0</v>
      </c>
      <c r="AC58" s="40">
        <f t="shared" si="21"/>
        <v>0</v>
      </c>
      <c r="AD58" s="40"/>
      <c r="AE58" s="40"/>
    </row>
    <row r="59" spans="1:31" x14ac:dyDescent="0.25">
      <c r="A59" s="144">
        <v>5</v>
      </c>
      <c r="B59" s="211" t="s">
        <v>68</v>
      </c>
      <c r="C59" s="123">
        <v>0</v>
      </c>
      <c r="D59" s="123">
        <v>0.56999999999999995</v>
      </c>
      <c r="E59" s="123">
        <f t="shared" si="13"/>
        <v>0.56999999999999995</v>
      </c>
      <c r="F59" s="124">
        <f>ROUND(E59*1000*6.4,0)</f>
        <v>3648</v>
      </c>
      <c r="G59" s="116" t="s">
        <v>12</v>
      </c>
      <c r="H59" s="24"/>
      <c r="I59" s="24"/>
      <c r="J59" s="24"/>
      <c r="K59" s="24"/>
      <c r="L59" s="24"/>
      <c r="M59" s="24"/>
      <c r="N59" s="9"/>
      <c r="O59" s="9"/>
      <c r="P59" s="148">
        <v>54520010191</v>
      </c>
      <c r="Q59" s="150">
        <v>54520060204</v>
      </c>
      <c r="S59" s="40">
        <f t="shared" si="14"/>
        <v>3648</v>
      </c>
      <c r="T59" s="40">
        <f t="shared" si="15"/>
        <v>0</v>
      </c>
      <c r="U59" s="40">
        <f t="shared" si="16"/>
        <v>0</v>
      </c>
      <c r="V59" s="40">
        <f t="shared" si="17"/>
        <v>0</v>
      </c>
      <c r="W59" s="40"/>
      <c r="X59" s="40"/>
      <c r="Y59" s="103"/>
      <c r="Z59" s="40">
        <f t="shared" si="18"/>
        <v>0.56999999999999995</v>
      </c>
      <c r="AA59" s="40">
        <f t="shared" si="19"/>
        <v>0</v>
      </c>
      <c r="AB59" s="40">
        <f t="shared" si="20"/>
        <v>0</v>
      </c>
      <c r="AC59" s="40">
        <f t="shared" si="21"/>
        <v>0</v>
      </c>
      <c r="AD59" s="40"/>
      <c r="AE59" s="40"/>
    </row>
    <row r="60" spans="1:31" x14ac:dyDescent="0.25">
      <c r="A60" s="145"/>
      <c r="B60" s="212"/>
      <c r="C60" s="123">
        <v>0.56999999999999995</v>
      </c>
      <c r="D60" s="123">
        <v>0.82599999999999996</v>
      </c>
      <c r="E60" s="123">
        <f t="shared" si="13"/>
        <v>0.25600000000000001</v>
      </c>
      <c r="F60" s="124">
        <f>ROUND(E60*1000*5.5,0)</f>
        <v>1408</v>
      </c>
      <c r="G60" s="116" t="s">
        <v>9</v>
      </c>
      <c r="H60" s="24"/>
      <c r="I60" s="24"/>
      <c r="J60" s="24"/>
      <c r="K60" s="24"/>
      <c r="L60" s="24"/>
      <c r="M60" s="24"/>
      <c r="N60" s="9"/>
      <c r="O60" s="9"/>
      <c r="P60" s="149"/>
      <c r="Q60" s="151"/>
      <c r="S60" s="40">
        <f t="shared" si="14"/>
        <v>0</v>
      </c>
      <c r="T60" s="40">
        <f t="shared" si="15"/>
        <v>1408</v>
      </c>
      <c r="U60" s="40">
        <f t="shared" si="16"/>
        <v>0</v>
      </c>
      <c r="V60" s="40">
        <f t="shared" si="17"/>
        <v>0</v>
      </c>
      <c r="W60" s="40"/>
      <c r="X60" s="40"/>
      <c r="Y60" s="103"/>
      <c r="Z60" s="40">
        <f t="shared" si="18"/>
        <v>0</v>
      </c>
      <c r="AA60" s="40">
        <f t="shared" si="19"/>
        <v>0.25600000000000001</v>
      </c>
      <c r="AB60" s="40">
        <f t="shared" si="20"/>
        <v>0</v>
      </c>
      <c r="AC60" s="40">
        <f t="shared" si="21"/>
        <v>0</v>
      </c>
      <c r="AD60" s="40"/>
      <c r="AE60" s="40"/>
    </row>
    <row r="61" spans="1:31" ht="16.5" thickBot="1" x14ac:dyDescent="0.3">
      <c r="A61" s="49">
        <v>6</v>
      </c>
      <c r="B61" s="137" t="s">
        <v>67</v>
      </c>
      <c r="C61" s="125">
        <v>0</v>
      </c>
      <c r="D61" s="125">
        <v>6.5000000000000002E-2</v>
      </c>
      <c r="E61" s="125">
        <v>6.5000000000000002E-2</v>
      </c>
      <c r="F61" s="126">
        <v>2200</v>
      </c>
      <c r="G61" s="127" t="s">
        <v>12</v>
      </c>
      <c r="H61" s="26"/>
      <c r="I61" s="26"/>
      <c r="J61" s="26"/>
      <c r="K61" s="26"/>
      <c r="L61" s="26"/>
      <c r="M61" s="26"/>
      <c r="N61" s="107"/>
      <c r="O61" s="107"/>
      <c r="P61" s="114">
        <v>54520010191</v>
      </c>
      <c r="Q61" s="28">
        <v>54520060205</v>
      </c>
      <c r="S61" s="40">
        <f t="shared" si="14"/>
        <v>2200</v>
      </c>
      <c r="T61" s="40">
        <f t="shared" si="15"/>
        <v>0</v>
      </c>
      <c r="U61" s="40">
        <f t="shared" si="16"/>
        <v>0</v>
      </c>
      <c r="V61" s="40">
        <f t="shared" si="17"/>
        <v>0</v>
      </c>
      <c r="W61" s="40"/>
      <c r="X61" s="40"/>
      <c r="Y61" s="103"/>
      <c r="Z61" s="40">
        <f t="shared" si="18"/>
        <v>6.5000000000000002E-2</v>
      </c>
      <c r="AA61" s="40">
        <f t="shared" si="19"/>
        <v>0</v>
      </c>
      <c r="AB61" s="40">
        <f t="shared" si="20"/>
        <v>0</v>
      </c>
      <c r="AC61" s="40">
        <f t="shared" si="21"/>
        <v>0</v>
      </c>
      <c r="AD61" s="40"/>
      <c r="AE61" s="40"/>
    </row>
    <row r="62" spans="1:31" ht="17.25" thickTop="1" thickBot="1" x14ac:dyDescent="0.3">
      <c r="A62" s="29">
        <f>COUNTA(A55:A61)</f>
        <v>6</v>
      </c>
      <c r="B62" s="30" t="s">
        <v>14</v>
      </c>
      <c r="C62" s="31"/>
      <c r="D62" s="31"/>
      <c r="E62" s="128">
        <f>SUM(E55:E61)</f>
        <v>2.8370000000000002</v>
      </c>
      <c r="F62" s="129">
        <f>SUM(F55:F61)</f>
        <v>18565</v>
      </c>
      <c r="G62" s="99"/>
      <c r="H62" s="29">
        <f>COUNTA(H55:H61)</f>
        <v>0</v>
      </c>
      <c r="I62" s="33"/>
      <c r="J62" s="33"/>
      <c r="K62" s="29">
        <f>SUM(K55:K61)</f>
        <v>0</v>
      </c>
      <c r="L62" s="29">
        <f>SUM(L55:L61)</f>
        <v>0</v>
      </c>
      <c r="S62" s="64">
        <f t="shared" ref="S62:V62" si="22">SUM(S55:S61)</f>
        <v>17157</v>
      </c>
      <c r="T62" s="64">
        <f t="shared" si="22"/>
        <v>1408</v>
      </c>
      <c r="U62" s="64">
        <f t="shared" si="22"/>
        <v>0</v>
      </c>
      <c r="V62" s="64">
        <f t="shared" si="22"/>
        <v>0</v>
      </c>
      <c r="W62" s="64"/>
      <c r="X62" s="64"/>
      <c r="Z62" s="64">
        <f t="shared" ref="Z62:AC62" si="23">SUM(Z55:Z61)</f>
        <v>2.581</v>
      </c>
      <c r="AA62" s="64">
        <f t="shared" si="23"/>
        <v>0.25600000000000001</v>
      </c>
      <c r="AB62" s="64">
        <f t="shared" si="23"/>
        <v>0</v>
      </c>
      <c r="AC62" s="64">
        <f t="shared" si="23"/>
        <v>0</v>
      </c>
      <c r="AD62" s="64"/>
      <c r="AE62" s="64"/>
    </row>
    <row r="63" spans="1:31" x14ac:dyDescent="0.25">
      <c r="A63" s="34" t="s">
        <v>7</v>
      </c>
      <c r="B63" s="34" t="s">
        <v>8</v>
      </c>
      <c r="C63" s="31"/>
      <c r="D63" s="31"/>
      <c r="E63" s="130">
        <f>Z62</f>
        <v>2.581</v>
      </c>
      <c r="F63" s="66">
        <f>S62</f>
        <v>17157</v>
      </c>
      <c r="G63" s="100"/>
      <c r="H63" s="34" t="s">
        <v>7</v>
      </c>
      <c r="I63" s="33"/>
      <c r="J63" s="33"/>
      <c r="K63" s="33"/>
    </row>
    <row r="64" spans="1:31" x14ac:dyDescent="0.25">
      <c r="A64" s="34"/>
      <c r="B64" s="34" t="s">
        <v>9</v>
      </c>
      <c r="C64" s="31"/>
      <c r="D64" s="31"/>
      <c r="E64" s="130">
        <f>AA62</f>
        <v>0.25600000000000001</v>
      </c>
      <c r="F64" s="66">
        <f>T62</f>
        <v>1408</v>
      </c>
      <c r="G64" s="100"/>
      <c r="H64" s="33"/>
      <c r="I64" s="33"/>
      <c r="J64" s="33"/>
      <c r="K64" s="33"/>
    </row>
    <row r="65" spans="1:31" x14ac:dyDescent="0.25">
      <c r="A65" s="34"/>
      <c r="B65" s="34" t="s">
        <v>10</v>
      </c>
      <c r="C65" s="31"/>
      <c r="D65" s="31"/>
      <c r="E65" s="130">
        <f>AB62</f>
        <v>0</v>
      </c>
      <c r="F65" s="66">
        <f>U62</f>
        <v>0</v>
      </c>
      <c r="G65" s="100"/>
      <c r="H65" s="34"/>
      <c r="I65" s="34"/>
      <c r="J65" s="34"/>
      <c r="K65" s="34"/>
    </row>
    <row r="66" spans="1:31" x14ac:dyDescent="0.25">
      <c r="B66" s="14" t="s">
        <v>11</v>
      </c>
      <c r="C66" s="31"/>
      <c r="D66" s="31"/>
      <c r="E66" s="130">
        <f>AC62</f>
        <v>0</v>
      </c>
      <c r="F66" s="66">
        <f>V62</f>
        <v>0</v>
      </c>
    </row>
    <row r="67" spans="1:31" x14ac:dyDescent="0.25">
      <c r="E67" s="65"/>
      <c r="F67" s="66"/>
    </row>
    <row r="68" spans="1:31" x14ac:dyDescent="0.25">
      <c r="E68" s="65"/>
      <c r="F68" s="66"/>
    </row>
    <row r="69" spans="1:31" x14ac:dyDescent="0.2">
      <c r="A69" s="166" t="s">
        <v>181</v>
      </c>
      <c r="B69" s="166"/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66"/>
      <c r="N69" s="166"/>
      <c r="O69" s="166"/>
      <c r="P69" s="166"/>
      <c r="Q69" s="36"/>
    </row>
    <row r="70" spans="1:31" ht="16.5" thickBot="1" x14ac:dyDescent="0.3"/>
    <row r="71" spans="1:31" ht="14.25" customHeight="1" thickTop="1" thickBot="1" x14ac:dyDescent="0.25">
      <c r="A71" s="224" t="s">
        <v>154</v>
      </c>
      <c r="B71" s="227" t="s">
        <v>23</v>
      </c>
      <c r="C71" s="207" t="s">
        <v>15</v>
      </c>
      <c r="D71" s="208"/>
      <c r="E71" s="208"/>
      <c r="F71" s="208"/>
      <c r="G71" s="208"/>
      <c r="H71" s="208"/>
      <c r="I71" s="208"/>
      <c r="J71" s="208"/>
      <c r="K71" s="208"/>
      <c r="L71" s="208"/>
      <c r="M71" s="208"/>
      <c r="N71" s="208"/>
      <c r="O71" s="209"/>
      <c r="P71" s="152" t="s">
        <v>57</v>
      </c>
      <c r="Q71" s="153"/>
    </row>
    <row r="72" spans="1:31" ht="13.7" customHeight="1" thickTop="1" x14ac:dyDescent="0.2">
      <c r="A72" s="225"/>
      <c r="B72" s="228"/>
      <c r="C72" s="169" t="s">
        <v>144</v>
      </c>
      <c r="D72" s="187"/>
      <c r="E72" s="187"/>
      <c r="F72" s="187"/>
      <c r="G72" s="172"/>
      <c r="H72" s="169" t="s">
        <v>145</v>
      </c>
      <c r="I72" s="187"/>
      <c r="J72" s="187"/>
      <c r="K72" s="187"/>
      <c r="L72" s="187"/>
      <c r="M72" s="187"/>
      <c r="N72" s="172"/>
      <c r="O72" s="156" t="s">
        <v>56</v>
      </c>
      <c r="P72" s="154"/>
      <c r="Q72" s="155"/>
    </row>
    <row r="73" spans="1:31" ht="13.35" customHeight="1" x14ac:dyDescent="0.2">
      <c r="A73" s="225"/>
      <c r="B73" s="228"/>
      <c r="C73" s="170" t="s">
        <v>51</v>
      </c>
      <c r="D73" s="167"/>
      <c r="E73" s="167" t="s">
        <v>50</v>
      </c>
      <c r="F73" s="222" t="s">
        <v>148</v>
      </c>
      <c r="G73" s="173" t="s">
        <v>49</v>
      </c>
      <c r="H73" s="170" t="s">
        <v>48</v>
      </c>
      <c r="I73" s="167" t="s">
        <v>53</v>
      </c>
      <c r="J73" s="167"/>
      <c r="K73" s="167" t="s">
        <v>54</v>
      </c>
      <c r="L73" s="167" t="s">
        <v>148</v>
      </c>
      <c r="M73" s="167" t="s">
        <v>147</v>
      </c>
      <c r="N73" s="173" t="s">
        <v>55</v>
      </c>
      <c r="O73" s="157"/>
      <c r="P73" s="159" t="s">
        <v>146</v>
      </c>
      <c r="Q73" s="161" t="s">
        <v>58</v>
      </c>
    </row>
    <row r="74" spans="1:31" ht="66.599999999999994" customHeight="1" thickBot="1" x14ac:dyDescent="0.3">
      <c r="A74" s="226"/>
      <c r="B74" s="229"/>
      <c r="C74" s="2" t="s">
        <v>5</v>
      </c>
      <c r="D74" s="3" t="s">
        <v>6</v>
      </c>
      <c r="E74" s="168"/>
      <c r="F74" s="223"/>
      <c r="G74" s="174"/>
      <c r="H74" s="171"/>
      <c r="I74" s="3" t="s">
        <v>0</v>
      </c>
      <c r="J74" s="3" t="s">
        <v>47</v>
      </c>
      <c r="K74" s="168"/>
      <c r="L74" s="168"/>
      <c r="M74" s="168"/>
      <c r="N74" s="174"/>
      <c r="O74" s="158"/>
      <c r="P74" s="160"/>
      <c r="Q74" s="162"/>
      <c r="S74" s="215" t="s">
        <v>16</v>
      </c>
      <c r="T74" s="215"/>
      <c r="U74" s="215"/>
      <c r="V74" s="215"/>
      <c r="W74" s="215"/>
      <c r="X74" s="215"/>
      <c r="Y74" s="103"/>
      <c r="Z74" s="215" t="s">
        <v>4</v>
      </c>
      <c r="AA74" s="215"/>
      <c r="AB74" s="215"/>
      <c r="AC74" s="215"/>
      <c r="AD74" s="215"/>
      <c r="AE74" s="215"/>
    </row>
    <row r="75" spans="1:31" ht="17.25" thickTop="1" thickBot="1" x14ac:dyDescent="0.3">
      <c r="A75" s="118">
        <v>1</v>
      </c>
      <c r="B75" s="120">
        <v>2</v>
      </c>
      <c r="C75" s="118">
        <v>3</v>
      </c>
      <c r="D75" s="119">
        <v>4</v>
      </c>
      <c r="E75" s="119">
        <v>5</v>
      </c>
      <c r="F75" s="119">
        <v>6</v>
      </c>
      <c r="G75" s="120">
        <v>7</v>
      </c>
      <c r="H75" s="17">
        <v>8</v>
      </c>
      <c r="I75" s="18">
        <v>9</v>
      </c>
      <c r="J75" s="18">
        <v>10</v>
      </c>
      <c r="K75" s="18">
        <v>11</v>
      </c>
      <c r="L75" s="18">
        <v>12</v>
      </c>
      <c r="M75" s="18">
        <v>13</v>
      </c>
      <c r="N75" s="18">
        <v>14</v>
      </c>
      <c r="O75" s="18">
        <v>15</v>
      </c>
      <c r="P75" s="18">
        <v>16</v>
      </c>
      <c r="Q75" s="19">
        <v>17</v>
      </c>
      <c r="S75" s="9" t="s">
        <v>12</v>
      </c>
      <c r="T75" s="9" t="s">
        <v>9</v>
      </c>
      <c r="U75" s="9" t="s">
        <v>10</v>
      </c>
      <c r="V75" s="9" t="s">
        <v>11</v>
      </c>
      <c r="W75" s="9"/>
      <c r="X75" s="9"/>
      <c r="Y75" s="103"/>
      <c r="Z75" s="9" t="s">
        <v>12</v>
      </c>
      <c r="AA75" s="9" t="s">
        <v>9</v>
      </c>
      <c r="AB75" s="9" t="s">
        <v>10</v>
      </c>
      <c r="AC75" s="9" t="s">
        <v>11</v>
      </c>
      <c r="AD75" s="9"/>
      <c r="AE75" s="9"/>
    </row>
    <row r="76" spans="1:31" ht="16.5" thickTop="1" x14ac:dyDescent="0.25">
      <c r="A76" s="194">
        <v>1</v>
      </c>
      <c r="B76" s="185" t="s">
        <v>66</v>
      </c>
      <c r="C76" s="121">
        <v>0</v>
      </c>
      <c r="D76" s="121">
        <v>0.37</v>
      </c>
      <c r="E76" s="121">
        <f t="shared" ref="E76:E82" si="24">D76-C76</f>
        <v>0.37</v>
      </c>
      <c r="F76" s="122">
        <f>ROUND(E76*1000*3.9,0)</f>
        <v>1443</v>
      </c>
      <c r="G76" s="38" t="s">
        <v>12</v>
      </c>
      <c r="H76" s="113"/>
      <c r="I76" s="113"/>
      <c r="J76" s="113"/>
      <c r="K76" s="113"/>
      <c r="L76" s="113"/>
      <c r="M76" s="113"/>
      <c r="N76" s="69"/>
      <c r="O76" s="69"/>
      <c r="P76" s="164">
        <v>54520010191</v>
      </c>
      <c r="Q76" s="163">
        <v>54520020242</v>
      </c>
      <c r="S76" s="40">
        <f t="shared" ref="S76:S82" si="25">IF(G76=S$17,F76,0)</f>
        <v>1443</v>
      </c>
      <c r="T76" s="40">
        <f t="shared" ref="T76:T82" si="26">IF(G76=T$17,F76,0)</f>
        <v>0</v>
      </c>
      <c r="U76" s="40">
        <f t="shared" ref="U76:U82" si="27">IF(G76=U$17,F76,0)</f>
        <v>0</v>
      </c>
      <c r="V76" s="40">
        <f t="shared" ref="V76:V82" si="28">IF(G76=V$17,F76,0)</f>
        <v>0</v>
      </c>
      <c r="W76" s="40"/>
      <c r="X76" s="40"/>
      <c r="Y76" s="103"/>
      <c r="Z76" s="40">
        <f t="shared" ref="Z76:Z82" si="29">IF(G76=Z$17,E76,0)</f>
        <v>0.37</v>
      </c>
      <c r="AA76" s="40">
        <f t="shared" ref="AA76:AA82" si="30">IF(G76=AA$17,E76,0)</f>
        <v>0</v>
      </c>
      <c r="AB76" s="40">
        <f t="shared" ref="AB76:AB82" si="31">IF(G76=AB$17,E76,0)</f>
        <v>0</v>
      </c>
      <c r="AC76" s="40">
        <f t="shared" ref="AC76:AC82" si="32">IF(G76=AC$17,E76,0)</f>
        <v>0</v>
      </c>
      <c r="AD76" s="40"/>
      <c r="AE76" s="40"/>
    </row>
    <row r="77" spans="1:31" x14ac:dyDescent="0.25">
      <c r="A77" s="145"/>
      <c r="B77" s="147"/>
      <c r="C77" s="123">
        <v>0.37</v>
      </c>
      <c r="D77" s="123">
        <v>0.42299999999999999</v>
      </c>
      <c r="E77" s="123">
        <v>5.2999999999999999E-2</v>
      </c>
      <c r="F77" s="124">
        <f>ROUND(E77*1000*3.9,0)</f>
        <v>207</v>
      </c>
      <c r="G77" s="116" t="s">
        <v>11</v>
      </c>
      <c r="H77" s="24"/>
      <c r="I77" s="24"/>
      <c r="J77" s="24"/>
      <c r="K77" s="24"/>
      <c r="L77" s="24"/>
      <c r="M77" s="24"/>
      <c r="N77" s="9"/>
      <c r="O77" s="9"/>
      <c r="P77" s="149"/>
      <c r="Q77" s="151"/>
      <c r="S77" s="40">
        <f t="shared" si="25"/>
        <v>0</v>
      </c>
      <c r="T77" s="40">
        <f t="shared" si="26"/>
        <v>0</v>
      </c>
      <c r="U77" s="40">
        <f t="shared" si="27"/>
        <v>0</v>
      </c>
      <c r="V77" s="40">
        <f t="shared" si="28"/>
        <v>207</v>
      </c>
      <c r="W77" s="40"/>
      <c r="X77" s="40"/>
      <c r="Y77" s="103"/>
      <c r="Z77" s="40">
        <f t="shared" si="29"/>
        <v>0</v>
      </c>
      <c r="AA77" s="40">
        <f t="shared" si="30"/>
        <v>0</v>
      </c>
      <c r="AB77" s="40">
        <f t="shared" si="31"/>
        <v>0</v>
      </c>
      <c r="AC77" s="40">
        <f t="shared" si="32"/>
        <v>5.2999999999999999E-2</v>
      </c>
      <c r="AD77" s="40"/>
      <c r="AE77" s="40"/>
    </row>
    <row r="78" spans="1:31" ht="31.5" x14ac:dyDescent="0.25">
      <c r="A78" s="43">
        <v>2</v>
      </c>
      <c r="B78" s="44" t="s">
        <v>65</v>
      </c>
      <c r="C78" s="123">
        <v>0</v>
      </c>
      <c r="D78" s="123">
        <v>0.56999999999999995</v>
      </c>
      <c r="E78" s="123">
        <f t="shared" si="24"/>
        <v>0.56999999999999995</v>
      </c>
      <c r="F78" s="124">
        <f>ROUND(E78*1000*3.6,0)</f>
        <v>2052</v>
      </c>
      <c r="G78" s="116" t="s">
        <v>12</v>
      </c>
      <c r="H78" s="24"/>
      <c r="I78" s="24"/>
      <c r="J78" s="24"/>
      <c r="K78" s="24"/>
      <c r="L78" s="24"/>
      <c r="M78" s="24"/>
      <c r="N78" s="9"/>
      <c r="O78" s="9"/>
      <c r="P78" s="45">
        <v>54520010191</v>
      </c>
      <c r="Q78" s="23" t="s">
        <v>30</v>
      </c>
      <c r="S78" s="40">
        <f t="shared" si="25"/>
        <v>2052</v>
      </c>
      <c r="T78" s="40">
        <f t="shared" si="26"/>
        <v>0</v>
      </c>
      <c r="U78" s="40">
        <f t="shared" si="27"/>
        <v>0</v>
      </c>
      <c r="V78" s="40">
        <f t="shared" si="28"/>
        <v>0</v>
      </c>
      <c r="W78" s="40"/>
      <c r="X78" s="40"/>
      <c r="Y78" s="103"/>
      <c r="Z78" s="40">
        <f t="shared" si="29"/>
        <v>0.56999999999999995</v>
      </c>
      <c r="AA78" s="40">
        <f t="shared" si="30"/>
        <v>0</v>
      </c>
      <c r="AB78" s="40">
        <f t="shared" si="31"/>
        <v>0</v>
      </c>
      <c r="AC78" s="40">
        <f t="shared" si="32"/>
        <v>0</v>
      </c>
      <c r="AD78" s="40"/>
      <c r="AE78" s="40"/>
    </row>
    <row r="79" spans="1:31" x14ac:dyDescent="0.25">
      <c r="A79" s="43">
        <v>3</v>
      </c>
      <c r="B79" s="44" t="s">
        <v>63</v>
      </c>
      <c r="C79" s="123">
        <v>0</v>
      </c>
      <c r="D79" s="123">
        <v>0.29599999999999999</v>
      </c>
      <c r="E79" s="123">
        <f t="shared" si="24"/>
        <v>0.29599999999999999</v>
      </c>
      <c r="F79" s="124">
        <f>ROUND(E79*1000*3.6,0)</f>
        <v>1066</v>
      </c>
      <c r="G79" s="116" t="s">
        <v>12</v>
      </c>
      <c r="H79" s="24"/>
      <c r="I79" s="24"/>
      <c r="J79" s="24"/>
      <c r="K79" s="24"/>
      <c r="L79" s="24"/>
      <c r="M79" s="24"/>
      <c r="N79" s="9"/>
      <c r="O79" s="9"/>
      <c r="P79" s="105">
        <v>54520010191</v>
      </c>
      <c r="Q79" s="23">
        <v>54520020233</v>
      </c>
      <c r="S79" s="40">
        <f t="shared" si="25"/>
        <v>1066</v>
      </c>
      <c r="T79" s="40">
        <f t="shared" si="26"/>
        <v>0</v>
      </c>
      <c r="U79" s="40">
        <f t="shared" si="27"/>
        <v>0</v>
      </c>
      <c r="V79" s="40">
        <f t="shared" si="28"/>
        <v>0</v>
      </c>
      <c r="W79" s="40"/>
      <c r="X79" s="40"/>
      <c r="Y79" s="103"/>
      <c r="Z79" s="40">
        <f t="shared" si="29"/>
        <v>0.29599999999999999</v>
      </c>
      <c r="AA79" s="40">
        <f t="shared" si="30"/>
        <v>0</v>
      </c>
      <c r="AB79" s="40">
        <f t="shared" si="31"/>
        <v>0</v>
      </c>
      <c r="AC79" s="40">
        <f t="shared" si="32"/>
        <v>0</v>
      </c>
      <c r="AD79" s="40"/>
      <c r="AE79" s="40"/>
    </row>
    <row r="80" spans="1:31" x14ac:dyDescent="0.25">
      <c r="A80" s="43">
        <v>4</v>
      </c>
      <c r="B80" s="44" t="s">
        <v>64</v>
      </c>
      <c r="C80" s="123">
        <v>0</v>
      </c>
      <c r="D80" s="123">
        <v>0.3</v>
      </c>
      <c r="E80" s="123">
        <f t="shared" si="24"/>
        <v>0.3</v>
      </c>
      <c r="F80" s="124">
        <f>ROUND(E80*1000*3.6,0)</f>
        <v>1080</v>
      </c>
      <c r="G80" s="116" t="s">
        <v>12</v>
      </c>
      <c r="H80" s="24"/>
      <c r="I80" s="24"/>
      <c r="J80" s="24"/>
      <c r="K80" s="24"/>
      <c r="L80" s="24"/>
      <c r="M80" s="24"/>
      <c r="N80" s="9"/>
      <c r="O80" s="9"/>
      <c r="P80" s="106">
        <v>54520020097</v>
      </c>
      <c r="Q80" s="135">
        <v>54520020097</v>
      </c>
      <c r="S80" s="40">
        <f t="shared" si="25"/>
        <v>1080</v>
      </c>
      <c r="T80" s="40">
        <f t="shared" si="26"/>
        <v>0</v>
      </c>
      <c r="U80" s="40">
        <f t="shared" si="27"/>
        <v>0</v>
      </c>
      <c r="V80" s="40">
        <f t="shared" si="28"/>
        <v>0</v>
      </c>
      <c r="W80" s="40"/>
      <c r="X80" s="40"/>
      <c r="Y80" s="103"/>
      <c r="Z80" s="40">
        <f t="shared" si="29"/>
        <v>0.3</v>
      </c>
      <c r="AA80" s="40">
        <f t="shared" si="30"/>
        <v>0</v>
      </c>
      <c r="AB80" s="40">
        <f t="shared" si="31"/>
        <v>0</v>
      </c>
      <c r="AC80" s="40">
        <f t="shared" si="32"/>
        <v>0</v>
      </c>
      <c r="AD80" s="40"/>
      <c r="AE80" s="40"/>
    </row>
    <row r="81" spans="1:31" x14ac:dyDescent="0.25">
      <c r="A81" s="43">
        <v>5</v>
      </c>
      <c r="B81" s="44" t="s">
        <v>62</v>
      </c>
      <c r="C81" s="123">
        <v>0</v>
      </c>
      <c r="D81" s="123">
        <v>0.34</v>
      </c>
      <c r="E81" s="123">
        <f t="shared" si="24"/>
        <v>0.34</v>
      </c>
      <c r="F81" s="124">
        <f>ROUND(E81*1000*4,0)</f>
        <v>1360</v>
      </c>
      <c r="G81" s="116" t="s">
        <v>12</v>
      </c>
      <c r="H81" s="24"/>
      <c r="I81" s="24"/>
      <c r="J81" s="24"/>
      <c r="K81" s="24"/>
      <c r="L81" s="24"/>
      <c r="M81" s="24"/>
      <c r="N81" s="9"/>
      <c r="O81" s="9"/>
      <c r="P81" s="106">
        <v>54520020097</v>
      </c>
      <c r="Q81" s="135">
        <v>54520020097</v>
      </c>
      <c r="S81" s="40">
        <f t="shared" si="25"/>
        <v>1360</v>
      </c>
      <c r="T81" s="40">
        <f t="shared" si="26"/>
        <v>0</v>
      </c>
      <c r="U81" s="40">
        <f t="shared" si="27"/>
        <v>0</v>
      </c>
      <c r="V81" s="40">
        <f t="shared" si="28"/>
        <v>0</v>
      </c>
      <c r="W81" s="40"/>
      <c r="X81" s="40"/>
      <c r="Y81" s="103"/>
      <c r="Z81" s="40">
        <f t="shared" si="29"/>
        <v>0.34</v>
      </c>
      <c r="AA81" s="40">
        <f t="shared" si="30"/>
        <v>0</v>
      </c>
      <c r="AB81" s="40">
        <f t="shared" si="31"/>
        <v>0</v>
      </c>
      <c r="AC81" s="40">
        <f t="shared" si="32"/>
        <v>0</v>
      </c>
      <c r="AD81" s="40"/>
      <c r="AE81" s="40"/>
    </row>
    <row r="82" spans="1:31" ht="16.5" thickBot="1" x14ac:dyDescent="0.3">
      <c r="A82" s="49">
        <v>6</v>
      </c>
      <c r="B82" s="94" t="s">
        <v>61</v>
      </c>
      <c r="C82" s="125">
        <v>0</v>
      </c>
      <c r="D82" s="125">
        <v>0.17</v>
      </c>
      <c r="E82" s="125">
        <f t="shared" si="24"/>
        <v>0.17</v>
      </c>
      <c r="F82" s="126">
        <f>ROUND(E82*1000*3.7,0)</f>
        <v>629</v>
      </c>
      <c r="G82" s="127" t="s">
        <v>12</v>
      </c>
      <c r="H82" s="26"/>
      <c r="I82" s="26"/>
      <c r="J82" s="26"/>
      <c r="K82" s="26"/>
      <c r="L82" s="26"/>
      <c r="M82" s="26"/>
      <c r="N82" s="107"/>
      <c r="O82" s="107"/>
      <c r="P82" s="108">
        <v>54520020097</v>
      </c>
      <c r="Q82" s="138">
        <v>54520020097</v>
      </c>
      <c r="S82" s="40">
        <f t="shared" si="25"/>
        <v>629</v>
      </c>
      <c r="T82" s="40">
        <f t="shared" si="26"/>
        <v>0</v>
      </c>
      <c r="U82" s="40">
        <f t="shared" si="27"/>
        <v>0</v>
      </c>
      <c r="V82" s="40">
        <f t="shared" si="28"/>
        <v>0</v>
      </c>
      <c r="W82" s="40"/>
      <c r="X82" s="40"/>
      <c r="Y82" s="103"/>
      <c r="Z82" s="40">
        <f t="shared" si="29"/>
        <v>0.17</v>
      </c>
      <c r="AA82" s="40">
        <f t="shared" si="30"/>
        <v>0</v>
      </c>
      <c r="AB82" s="40">
        <f t="shared" si="31"/>
        <v>0</v>
      </c>
      <c r="AC82" s="40">
        <f t="shared" si="32"/>
        <v>0</v>
      </c>
      <c r="AD82" s="40"/>
      <c r="AE82" s="40"/>
    </row>
    <row r="83" spans="1:31" ht="17.25" thickTop="1" thickBot="1" x14ac:dyDescent="0.3">
      <c r="A83" s="29">
        <f>COUNTA(A76:A82)</f>
        <v>6</v>
      </c>
      <c r="B83" s="30" t="s">
        <v>14</v>
      </c>
      <c r="C83" s="31"/>
      <c r="D83" s="31"/>
      <c r="E83" s="128">
        <f>SUM(E76:E82)</f>
        <v>2.0990000000000002</v>
      </c>
      <c r="F83" s="129">
        <f>SUM(F76:F82)</f>
        <v>7837</v>
      </c>
      <c r="G83" s="99"/>
      <c r="H83" s="29">
        <f>COUNTA(H76:H82)</f>
        <v>0</v>
      </c>
      <c r="I83" s="33"/>
      <c r="J83" s="33"/>
      <c r="K83" s="29">
        <f>SUM(K76:K82)</f>
        <v>0</v>
      </c>
      <c r="L83" s="29">
        <f>SUM(L76:L82)</f>
        <v>0</v>
      </c>
      <c r="S83" s="64">
        <f t="shared" ref="S83:V83" si="33">SUM(S76:S82)</f>
        <v>7630</v>
      </c>
      <c r="T83" s="64">
        <f t="shared" si="33"/>
        <v>0</v>
      </c>
      <c r="U83" s="64">
        <f t="shared" si="33"/>
        <v>0</v>
      </c>
      <c r="V83" s="64">
        <f t="shared" si="33"/>
        <v>207</v>
      </c>
      <c r="W83" s="64"/>
      <c r="X83" s="64"/>
      <c r="Z83" s="64">
        <f t="shared" ref="Z83:AC83" si="34">SUM(Z76:Z82)</f>
        <v>2.0460000000000003</v>
      </c>
      <c r="AA83" s="64">
        <f t="shared" si="34"/>
        <v>0</v>
      </c>
      <c r="AB83" s="64">
        <f t="shared" si="34"/>
        <v>0</v>
      </c>
      <c r="AC83" s="64">
        <f t="shared" si="34"/>
        <v>5.2999999999999999E-2</v>
      </c>
      <c r="AD83" s="64"/>
      <c r="AE83" s="64"/>
    </row>
    <row r="84" spans="1:31" x14ac:dyDescent="0.25">
      <c r="A84" s="34" t="s">
        <v>7</v>
      </c>
      <c r="B84" s="34" t="s">
        <v>8</v>
      </c>
      <c r="C84" s="31"/>
      <c r="D84" s="31"/>
      <c r="E84" s="130">
        <f>Z83</f>
        <v>2.0460000000000003</v>
      </c>
      <c r="F84" s="66">
        <f>S83</f>
        <v>7630</v>
      </c>
      <c r="G84" s="100"/>
      <c r="H84" s="34" t="s">
        <v>7</v>
      </c>
      <c r="I84" s="33"/>
      <c r="J84" s="33"/>
      <c r="K84" s="33"/>
    </row>
    <row r="85" spans="1:31" x14ac:dyDescent="0.25">
      <c r="A85" s="34"/>
      <c r="B85" s="34" t="s">
        <v>9</v>
      </c>
      <c r="C85" s="31"/>
      <c r="D85" s="31"/>
      <c r="E85" s="130">
        <f>AA83</f>
        <v>0</v>
      </c>
      <c r="F85" s="66">
        <f>T83</f>
        <v>0</v>
      </c>
      <c r="G85" s="100"/>
      <c r="H85" s="33"/>
      <c r="I85" s="33"/>
      <c r="J85" s="33"/>
      <c r="K85" s="33"/>
    </row>
    <row r="86" spans="1:31" x14ac:dyDescent="0.25">
      <c r="A86" s="34"/>
      <c r="B86" s="34" t="s">
        <v>10</v>
      </c>
      <c r="C86" s="31"/>
      <c r="D86" s="31"/>
      <c r="E86" s="130">
        <f>AB83</f>
        <v>0</v>
      </c>
      <c r="F86" s="66">
        <f>U83</f>
        <v>0</v>
      </c>
      <c r="G86" s="100"/>
      <c r="H86" s="34"/>
      <c r="I86" s="34"/>
      <c r="J86" s="34"/>
      <c r="K86" s="34"/>
    </row>
    <row r="87" spans="1:31" x14ac:dyDescent="0.25">
      <c r="B87" s="14" t="s">
        <v>11</v>
      </c>
      <c r="C87" s="31"/>
      <c r="D87" s="31"/>
      <c r="E87" s="130">
        <f>AC83</f>
        <v>5.2999999999999999E-2</v>
      </c>
      <c r="F87" s="66">
        <f>V83</f>
        <v>207</v>
      </c>
    </row>
    <row r="88" spans="1:31" x14ac:dyDescent="0.25">
      <c r="C88" s="31"/>
      <c r="D88" s="31"/>
      <c r="E88" s="130"/>
      <c r="F88" s="66"/>
    </row>
    <row r="89" spans="1:31" x14ac:dyDescent="0.25">
      <c r="E89" s="65"/>
      <c r="F89" s="66"/>
    </row>
    <row r="90" spans="1:31" x14ac:dyDescent="0.2">
      <c r="A90" s="166" t="s">
        <v>182</v>
      </c>
      <c r="B90" s="166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  <c r="N90" s="166"/>
      <c r="O90" s="166"/>
      <c r="P90" s="166"/>
      <c r="Q90" s="36"/>
    </row>
    <row r="91" spans="1:31" ht="16.5" thickBot="1" x14ac:dyDescent="0.3"/>
    <row r="92" spans="1:31" ht="14.25" customHeight="1" thickTop="1" thickBot="1" x14ac:dyDescent="0.25">
      <c r="A92" s="216" t="s">
        <v>154</v>
      </c>
      <c r="B92" s="219" t="s">
        <v>23</v>
      </c>
      <c r="C92" s="207" t="s">
        <v>15</v>
      </c>
      <c r="D92" s="208"/>
      <c r="E92" s="208"/>
      <c r="F92" s="208"/>
      <c r="G92" s="208"/>
      <c r="H92" s="208"/>
      <c r="I92" s="208"/>
      <c r="J92" s="208"/>
      <c r="K92" s="208"/>
      <c r="L92" s="208"/>
      <c r="M92" s="208"/>
      <c r="N92" s="208"/>
      <c r="O92" s="209"/>
      <c r="P92" s="152" t="s">
        <v>57</v>
      </c>
      <c r="Q92" s="153"/>
    </row>
    <row r="93" spans="1:31" ht="13.7" customHeight="1" thickTop="1" x14ac:dyDescent="0.2">
      <c r="A93" s="217"/>
      <c r="B93" s="220"/>
      <c r="C93" s="169" t="s">
        <v>144</v>
      </c>
      <c r="D93" s="187"/>
      <c r="E93" s="187"/>
      <c r="F93" s="187"/>
      <c r="G93" s="172"/>
      <c r="H93" s="169" t="s">
        <v>145</v>
      </c>
      <c r="I93" s="187"/>
      <c r="J93" s="187"/>
      <c r="K93" s="187"/>
      <c r="L93" s="187"/>
      <c r="M93" s="187"/>
      <c r="N93" s="172"/>
      <c r="O93" s="156" t="s">
        <v>56</v>
      </c>
      <c r="P93" s="154"/>
      <c r="Q93" s="155"/>
    </row>
    <row r="94" spans="1:31" ht="13.35" customHeight="1" x14ac:dyDescent="0.2">
      <c r="A94" s="217"/>
      <c r="B94" s="220"/>
      <c r="C94" s="170" t="s">
        <v>51</v>
      </c>
      <c r="D94" s="167"/>
      <c r="E94" s="167" t="s">
        <v>50</v>
      </c>
      <c r="F94" s="222" t="s">
        <v>148</v>
      </c>
      <c r="G94" s="173" t="s">
        <v>49</v>
      </c>
      <c r="H94" s="170" t="s">
        <v>48</v>
      </c>
      <c r="I94" s="167" t="s">
        <v>53</v>
      </c>
      <c r="J94" s="167"/>
      <c r="K94" s="167" t="s">
        <v>54</v>
      </c>
      <c r="L94" s="167" t="s">
        <v>148</v>
      </c>
      <c r="M94" s="167" t="s">
        <v>147</v>
      </c>
      <c r="N94" s="173" t="s">
        <v>55</v>
      </c>
      <c r="O94" s="157"/>
      <c r="P94" s="159" t="s">
        <v>146</v>
      </c>
      <c r="Q94" s="161" t="s">
        <v>58</v>
      </c>
    </row>
    <row r="95" spans="1:31" ht="71.099999999999994" customHeight="1" thickBot="1" x14ac:dyDescent="0.3">
      <c r="A95" s="218"/>
      <c r="B95" s="221"/>
      <c r="C95" s="2" t="s">
        <v>5</v>
      </c>
      <c r="D95" s="3" t="s">
        <v>6</v>
      </c>
      <c r="E95" s="168"/>
      <c r="F95" s="223"/>
      <c r="G95" s="174"/>
      <c r="H95" s="171"/>
      <c r="I95" s="3" t="s">
        <v>0</v>
      </c>
      <c r="J95" s="3" t="s">
        <v>47</v>
      </c>
      <c r="K95" s="168"/>
      <c r="L95" s="168"/>
      <c r="M95" s="168"/>
      <c r="N95" s="174"/>
      <c r="O95" s="158"/>
      <c r="P95" s="160"/>
      <c r="Q95" s="162"/>
      <c r="S95" s="215" t="s">
        <v>16</v>
      </c>
      <c r="T95" s="215"/>
      <c r="U95" s="215"/>
      <c r="V95" s="215"/>
      <c r="W95" s="215"/>
      <c r="X95" s="215"/>
      <c r="Y95" s="103"/>
      <c r="Z95" s="215" t="s">
        <v>4</v>
      </c>
      <c r="AA95" s="215"/>
      <c r="AB95" s="215"/>
      <c r="AC95" s="215"/>
      <c r="AD95" s="215"/>
      <c r="AE95" s="215"/>
    </row>
    <row r="96" spans="1:31" ht="17.25" thickTop="1" thickBot="1" x14ac:dyDescent="0.3">
      <c r="A96" s="17">
        <v>1</v>
      </c>
      <c r="B96" s="19">
        <v>2</v>
      </c>
      <c r="C96" s="118">
        <v>3</v>
      </c>
      <c r="D96" s="119">
        <v>4</v>
      </c>
      <c r="E96" s="119">
        <v>5</v>
      </c>
      <c r="F96" s="119">
        <v>6</v>
      </c>
      <c r="G96" s="120">
        <v>7</v>
      </c>
      <c r="H96" s="17">
        <v>8</v>
      </c>
      <c r="I96" s="18">
        <v>9</v>
      </c>
      <c r="J96" s="18">
        <v>10</v>
      </c>
      <c r="K96" s="18">
        <v>11</v>
      </c>
      <c r="L96" s="18">
        <v>12</v>
      </c>
      <c r="M96" s="18">
        <v>13</v>
      </c>
      <c r="N96" s="18">
        <v>14</v>
      </c>
      <c r="O96" s="18">
        <v>15</v>
      </c>
      <c r="P96" s="18">
        <v>16</v>
      </c>
      <c r="Q96" s="19">
        <v>17</v>
      </c>
      <c r="S96" s="9" t="s">
        <v>12</v>
      </c>
      <c r="T96" s="9" t="s">
        <v>9</v>
      </c>
      <c r="U96" s="9" t="s">
        <v>10</v>
      </c>
      <c r="V96" s="9" t="s">
        <v>11</v>
      </c>
      <c r="W96" s="9"/>
      <c r="X96" s="9"/>
      <c r="Y96" s="103"/>
      <c r="Z96" s="9" t="s">
        <v>12</v>
      </c>
      <c r="AA96" s="9" t="s">
        <v>9</v>
      </c>
      <c r="AB96" s="9" t="s">
        <v>10</v>
      </c>
      <c r="AC96" s="9" t="s">
        <v>11</v>
      </c>
      <c r="AD96" s="9"/>
      <c r="AE96" s="9"/>
    </row>
    <row r="97" spans="1:31" ht="16.5" thickTop="1" x14ac:dyDescent="0.25">
      <c r="A97" s="69">
        <v>1</v>
      </c>
      <c r="B97" s="111" t="s">
        <v>60</v>
      </c>
      <c r="C97" s="121">
        <v>0</v>
      </c>
      <c r="D97" s="121">
        <v>1.8580000000000001</v>
      </c>
      <c r="E97" s="121">
        <f>D97-C97</f>
        <v>1.8580000000000001</v>
      </c>
      <c r="F97" s="122">
        <f>ROUND(700*5+1170*4,0)</f>
        <v>8180</v>
      </c>
      <c r="G97" s="38" t="s">
        <v>9</v>
      </c>
      <c r="H97" s="112">
        <v>1</v>
      </c>
      <c r="I97" s="112"/>
      <c r="J97" s="112"/>
      <c r="K97" s="112">
        <v>14</v>
      </c>
      <c r="L97" s="112">
        <v>64</v>
      </c>
      <c r="M97" s="112"/>
      <c r="N97" s="112"/>
      <c r="O97" s="112"/>
      <c r="P97" s="114">
        <v>54520010191</v>
      </c>
      <c r="Q97" s="21">
        <v>54520031848</v>
      </c>
      <c r="S97" s="40">
        <f>IF(G97=S$17,F97,0)</f>
        <v>0</v>
      </c>
      <c r="T97" s="40">
        <f>IF(G97=T$17,F97,0)</f>
        <v>8180</v>
      </c>
      <c r="U97" s="40">
        <f>IF(G97=U$17,F97,0)</f>
        <v>0</v>
      </c>
      <c r="V97" s="40">
        <f>IF(G97=V$17,F97,0)</f>
        <v>0</v>
      </c>
      <c r="W97" s="40"/>
      <c r="X97" s="40"/>
      <c r="Y97" s="103"/>
      <c r="Z97" s="40">
        <f>IF(G97=Z$17,E97,0)</f>
        <v>0</v>
      </c>
      <c r="AA97" s="40">
        <f>IF(G97=AA$17,E97,0)</f>
        <v>1.8580000000000001</v>
      </c>
      <c r="AB97" s="40">
        <f>IF(G97=AB$17,E97,0)</f>
        <v>0</v>
      </c>
      <c r="AC97" s="40">
        <f>IF(G97=AC$17,E97,0)</f>
        <v>0</v>
      </c>
      <c r="AD97" s="40"/>
      <c r="AE97" s="40"/>
    </row>
    <row r="98" spans="1:31" ht="14.45" customHeight="1" x14ac:dyDescent="0.25">
      <c r="A98" s="213">
        <v>2</v>
      </c>
      <c r="B98" s="146" t="s">
        <v>59</v>
      </c>
      <c r="C98" s="123">
        <v>0</v>
      </c>
      <c r="D98" s="123">
        <v>0.89</v>
      </c>
      <c r="E98" s="123">
        <f>D98-C98</f>
        <v>0.89</v>
      </c>
      <c r="F98" s="124">
        <f>ROUND(E98*1000*5.2,0)</f>
        <v>4628</v>
      </c>
      <c r="G98" s="116" t="s">
        <v>9</v>
      </c>
      <c r="H98" s="24"/>
      <c r="I98" s="24"/>
      <c r="J98" s="24"/>
      <c r="K98" s="24"/>
      <c r="L98" s="24"/>
      <c r="M98" s="24"/>
      <c r="N98" s="9"/>
      <c r="O98" s="9"/>
      <c r="P98" s="45">
        <v>54520010191</v>
      </c>
      <c r="Q98" s="46">
        <v>54520031890</v>
      </c>
      <c r="S98" s="40">
        <f>IF(G98=S$17,F98,0)</f>
        <v>0</v>
      </c>
      <c r="T98" s="40">
        <f>IF(G98=T$17,F98,0)</f>
        <v>4628</v>
      </c>
      <c r="U98" s="40">
        <f>IF(G98=U$17,F98,0)</f>
        <v>0</v>
      </c>
      <c r="V98" s="40">
        <f>IF(G98=V$17,F98,0)</f>
        <v>0</v>
      </c>
      <c r="W98" s="40"/>
      <c r="X98" s="40"/>
      <c r="Y98" s="103"/>
      <c r="Z98" s="40">
        <f>IF(G98=Z$17,E98,0)</f>
        <v>0</v>
      </c>
      <c r="AA98" s="40">
        <f>IF(G98=AA$17,E98,0)</f>
        <v>0.89</v>
      </c>
      <c r="AB98" s="40">
        <f>IF(G98=AB$17,E98,0)</f>
        <v>0</v>
      </c>
      <c r="AC98" s="40">
        <f>IF(G98=AC$17,E98,0)</f>
        <v>0</v>
      </c>
      <c r="AD98" s="40"/>
      <c r="AE98" s="40"/>
    </row>
    <row r="99" spans="1:31" ht="16.5" thickBot="1" x14ac:dyDescent="0.3">
      <c r="A99" s="214"/>
      <c r="B99" s="200"/>
      <c r="C99" s="125">
        <v>0.89</v>
      </c>
      <c r="D99" s="125">
        <v>1.887</v>
      </c>
      <c r="E99" s="125">
        <f>D99-C99</f>
        <v>0.997</v>
      </c>
      <c r="F99" s="126">
        <f>ROUND(E99*1000*2.5,0)</f>
        <v>2493</v>
      </c>
      <c r="G99" s="127" t="s">
        <v>9</v>
      </c>
      <c r="H99" s="26"/>
      <c r="I99" s="26"/>
      <c r="J99" s="26"/>
      <c r="K99" s="26"/>
      <c r="L99" s="26"/>
      <c r="M99" s="26"/>
      <c r="N99" s="107"/>
      <c r="O99" s="107"/>
      <c r="P99" s="52">
        <v>54520031806</v>
      </c>
      <c r="Q99" s="56">
        <v>54520030140</v>
      </c>
      <c r="S99" s="40">
        <f>IF(G99=S$17,F99,0)</f>
        <v>0</v>
      </c>
      <c r="T99" s="40">
        <f>IF(G99=T$17,F99,0)</f>
        <v>2493</v>
      </c>
      <c r="U99" s="40">
        <f>IF(G99=U$17,F99,0)</f>
        <v>0</v>
      </c>
      <c r="V99" s="40">
        <f>IF(G99=V$17,F99,0)</f>
        <v>0</v>
      </c>
      <c r="W99" s="40"/>
      <c r="X99" s="40"/>
      <c r="Y99" s="103"/>
      <c r="Z99" s="40">
        <f>IF(G99=Z$17,E99,0)</f>
        <v>0</v>
      </c>
      <c r="AA99" s="40">
        <f>IF(G99=AA$17,E99,0)</f>
        <v>0.997</v>
      </c>
      <c r="AB99" s="40">
        <f>IF(G99=AB$17,E99,0)</f>
        <v>0</v>
      </c>
      <c r="AC99" s="40">
        <f>IF(G99=AC$17,E99,0)</f>
        <v>0</v>
      </c>
      <c r="AD99" s="40"/>
      <c r="AE99" s="40"/>
    </row>
    <row r="100" spans="1:31" ht="17.25" thickTop="1" thickBot="1" x14ac:dyDescent="0.3">
      <c r="A100" s="29">
        <f>COUNTA(A97:A99)</f>
        <v>2</v>
      </c>
      <c r="B100" s="30" t="s">
        <v>14</v>
      </c>
      <c r="C100" s="31"/>
      <c r="D100" s="31"/>
      <c r="E100" s="128">
        <f>SUM(E97:E99)</f>
        <v>3.7450000000000001</v>
      </c>
      <c r="F100" s="129">
        <f>SUM(F97:F99)</f>
        <v>15301</v>
      </c>
      <c r="G100" s="99"/>
      <c r="H100" s="29">
        <f>COUNTA(H97:H99)</f>
        <v>1</v>
      </c>
      <c r="I100" s="33"/>
      <c r="J100" s="33"/>
      <c r="K100" s="29">
        <f>SUM(K97:K99)</f>
        <v>14</v>
      </c>
      <c r="L100" s="29">
        <f>SUM(L97:L99)</f>
        <v>64</v>
      </c>
      <c r="S100" s="64">
        <f t="shared" ref="S100:V100" si="35">SUM(S97:S99)</f>
        <v>0</v>
      </c>
      <c r="T100" s="64">
        <f t="shared" si="35"/>
        <v>15301</v>
      </c>
      <c r="U100" s="64">
        <f t="shared" si="35"/>
        <v>0</v>
      </c>
      <c r="V100" s="64">
        <f t="shared" si="35"/>
        <v>0</v>
      </c>
      <c r="W100" s="64"/>
      <c r="X100" s="64"/>
      <c r="Z100" s="64">
        <f t="shared" ref="Z100:AC100" si="36">SUM(Z97:Z99)</f>
        <v>0</v>
      </c>
      <c r="AA100" s="64">
        <f t="shared" si="36"/>
        <v>3.7450000000000001</v>
      </c>
      <c r="AB100" s="64">
        <f t="shared" si="36"/>
        <v>0</v>
      </c>
      <c r="AC100" s="64">
        <f t="shared" si="36"/>
        <v>0</v>
      </c>
      <c r="AD100" s="64"/>
      <c r="AE100" s="64"/>
    </row>
    <row r="101" spans="1:31" x14ac:dyDescent="0.25">
      <c r="A101" s="34" t="s">
        <v>7</v>
      </c>
      <c r="B101" s="34" t="s">
        <v>8</v>
      </c>
      <c r="C101" s="31"/>
      <c r="D101" s="31"/>
      <c r="E101" s="130">
        <f>Z100</f>
        <v>0</v>
      </c>
      <c r="F101" s="66">
        <f>S100</f>
        <v>0</v>
      </c>
      <c r="G101" s="100"/>
      <c r="H101" s="34" t="s">
        <v>7</v>
      </c>
      <c r="I101" s="33"/>
      <c r="J101" s="33"/>
      <c r="K101" s="33"/>
    </row>
    <row r="102" spans="1:31" x14ac:dyDescent="0.25">
      <c r="A102" s="34"/>
      <c r="B102" s="34" t="s">
        <v>9</v>
      </c>
      <c r="C102" s="31"/>
      <c r="D102" s="31"/>
      <c r="E102" s="130">
        <f>AA100</f>
        <v>3.7450000000000001</v>
      </c>
      <c r="F102" s="66">
        <f>T100</f>
        <v>15301</v>
      </c>
      <c r="G102" s="100"/>
      <c r="H102" s="33"/>
      <c r="I102" s="33"/>
      <c r="J102" s="33"/>
      <c r="K102" s="33"/>
    </row>
    <row r="103" spans="1:31" x14ac:dyDescent="0.25">
      <c r="A103" s="34"/>
      <c r="B103" s="34" t="s">
        <v>10</v>
      </c>
      <c r="C103" s="31"/>
      <c r="D103" s="31"/>
      <c r="E103" s="130">
        <f>AB100</f>
        <v>0</v>
      </c>
      <c r="F103" s="66">
        <f>U100</f>
        <v>0</v>
      </c>
      <c r="G103" s="100"/>
      <c r="H103" s="34"/>
      <c r="I103" s="34"/>
      <c r="J103" s="34"/>
      <c r="K103" s="34"/>
    </row>
    <row r="104" spans="1:31" x14ac:dyDescent="0.25">
      <c r="B104" s="14" t="s">
        <v>11</v>
      </c>
      <c r="C104" s="31"/>
      <c r="D104" s="31"/>
      <c r="E104" s="130">
        <f>AC100</f>
        <v>0</v>
      </c>
      <c r="F104" s="66">
        <f>V100</f>
        <v>0</v>
      </c>
    </row>
    <row r="105" spans="1:31" x14ac:dyDescent="0.25">
      <c r="E105" s="65"/>
      <c r="F105" s="66"/>
    </row>
    <row r="106" spans="1:31" x14ac:dyDescent="0.25">
      <c r="E106" s="65"/>
      <c r="F106" s="66"/>
    </row>
    <row r="107" spans="1:31" ht="16.5" thickBot="1" x14ac:dyDescent="0.3">
      <c r="J107" s="86"/>
    </row>
    <row r="108" spans="1:31" ht="16.5" thickBot="1" x14ac:dyDescent="0.3">
      <c r="A108" s="62">
        <f>A40+A62+A83+A100</f>
        <v>31</v>
      </c>
      <c r="B108" s="30" t="s">
        <v>27</v>
      </c>
      <c r="C108" s="97"/>
      <c r="D108" s="98"/>
      <c r="E108" s="131">
        <f t="shared" ref="E108:F112" si="37">E40+E62+E83+E100</f>
        <v>20.172000000000001</v>
      </c>
      <c r="F108" s="132">
        <f t="shared" si="37"/>
        <v>127722</v>
      </c>
      <c r="G108" s="99"/>
      <c r="H108" s="62">
        <f>H40+H62+H83+H100</f>
        <v>2</v>
      </c>
      <c r="I108" s="34"/>
      <c r="J108" s="30"/>
      <c r="K108" s="62">
        <f>K40+K62+K83+K100</f>
        <v>37</v>
      </c>
      <c r="L108" s="62">
        <f>L40+L62+L83+L100</f>
        <v>214</v>
      </c>
    </row>
    <row r="109" spans="1:31" ht="16.5" thickBot="1" x14ac:dyDescent="0.3">
      <c r="A109" s="34" t="s">
        <v>7</v>
      </c>
      <c r="B109" s="34" t="s">
        <v>8</v>
      </c>
      <c r="C109" s="65"/>
      <c r="D109" s="65"/>
      <c r="E109" s="133">
        <f t="shared" si="37"/>
        <v>14.221</v>
      </c>
      <c r="F109" s="134">
        <f t="shared" si="37"/>
        <v>99781</v>
      </c>
      <c r="G109" s="100"/>
      <c r="H109" s="34" t="s">
        <v>7</v>
      </c>
      <c r="I109" s="34"/>
    </row>
    <row r="110" spans="1:31" ht="16.5" thickBot="1" x14ac:dyDescent="0.3">
      <c r="A110" s="34"/>
      <c r="B110" s="34" t="s">
        <v>9</v>
      </c>
      <c r="C110" s="65"/>
      <c r="D110" s="65"/>
      <c r="E110" s="133">
        <f t="shared" si="37"/>
        <v>5.431</v>
      </c>
      <c r="F110" s="134">
        <f t="shared" si="37"/>
        <v>25393</v>
      </c>
      <c r="G110" s="100"/>
      <c r="H110" s="34"/>
      <c r="I110" s="109"/>
    </row>
    <row r="111" spans="1:31" ht="16.5" thickBot="1" x14ac:dyDescent="0.3">
      <c r="A111" s="34"/>
      <c r="B111" s="34" t="s">
        <v>10</v>
      </c>
      <c r="C111" s="65"/>
      <c r="D111" s="65"/>
      <c r="E111" s="133">
        <f t="shared" si="37"/>
        <v>0</v>
      </c>
      <c r="F111" s="134">
        <f t="shared" si="37"/>
        <v>0</v>
      </c>
      <c r="G111" s="100"/>
      <c r="H111" s="109"/>
      <c r="I111" s="34"/>
    </row>
    <row r="112" spans="1:31" ht="16.5" thickBot="1" x14ac:dyDescent="0.3">
      <c r="A112" s="34"/>
      <c r="B112" s="34" t="s">
        <v>11</v>
      </c>
      <c r="C112" s="65"/>
      <c r="D112" s="65"/>
      <c r="E112" s="133">
        <f t="shared" si="37"/>
        <v>0.42</v>
      </c>
      <c r="F112" s="134">
        <f t="shared" si="37"/>
        <v>1398</v>
      </c>
      <c r="G112" s="100"/>
      <c r="H112" s="109"/>
      <c r="I112" s="34"/>
    </row>
    <row r="113" spans="1:17" ht="16.5" thickBot="1" x14ac:dyDescent="0.3">
      <c r="A113" s="34"/>
      <c r="B113" s="34" t="s">
        <v>26</v>
      </c>
      <c r="C113" s="65"/>
      <c r="D113" s="65"/>
      <c r="E113" s="133">
        <f>E45+E67+E89+E105</f>
        <v>0.10000000000000009</v>
      </c>
      <c r="F113" s="134">
        <f>F45+F67+F89+F105</f>
        <v>1150</v>
      </c>
      <c r="G113" s="100"/>
      <c r="H113" s="109"/>
      <c r="I113" s="34"/>
    </row>
    <row r="114" spans="1:17" x14ac:dyDescent="0.25">
      <c r="K114" s="86"/>
    </row>
    <row r="115" spans="1:17" ht="12.75" customHeight="1" x14ac:dyDescent="0.25">
      <c r="F115" s="1"/>
    </row>
    <row r="116" spans="1:17" ht="12.75" customHeight="1" x14ac:dyDescent="0.25">
      <c r="F116" s="1"/>
      <c r="H116" s="13"/>
      <c r="I116" s="13"/>
      <c r="J116" s="13"/>
      <c r="K116" s="13"/>
      <c r="L116" s="13"/>
    </row>
    <row r="117" spans="1:17" ht="12.75" customHeight="1" x14ac:dyDescent="0.25">
      <c r="F117" s="1"/>
      <c r="H117" s="13"/>
      <c r="I117" s="13"/>
      <c r="J117" s="13"/>
      <c r="K117" s="13"/>
    </row>
    <row r="118" spans="1:17" ht="15.6" customHeight="1" x14ac:dyDescent="0.25">
      <c r="B118" s="142" t="s">
        <v>184</v>
      </c>
      <c r="C118" s="142"/>
      <c r="D118" s="142"/>
      <c r="E118" s="142"/>
      <c r="F118" s="142"/>
      <c r="G118" s="142"/>
      <c r="H118" s="142"/>
      <c r="I118" s="142"/>
      <c r="J118" s="142"/>
      <c r="K118" s="142"/>
      <c r="L118" s="142"/>
    </row>
    <row r="119" spans="1:17" ht="12.75" customHeight="1" x14ac:dyDescent="0.25">
      <c r="B119" s="193" t="s">
        <v>186</v>
      </c>
      <c r="C119" s="193"/>
      <c r="D119" s="193"/>
      <c r="E119" s="193"/>
      <c r="F119" s="193"/>
      <c r="G119" s="193"/>
      <c r="H119" s="193"/>
      <c r="I119" s="193"/>
      <c r="J119" s="193"/>
      <c r="K119" s="193"/>
    </row>
    <row r="120" spans="1:17" ht="12.75" customHeight="1" x14ac:dyDescent="0.2">
      <c r="A120" s="193" t="s">
        <v>192</v>
      </c>
      <c r="B120" s="193"/>
      <c r="C120" s="193"/>
      <c r="D120" s="193"/>
      <c r="E120" s="193"/>
      <c r="F120" s="193"/>
      <c r="G120" s="193"/>
      <c r="H120" s="193"/>
      <c r="I120" s="193"/>
      <c r="J120" s="193"/>
      <c r="K120" s="193"/>
      <c r="N120" s="13"/>
      <c r="O120" s="13"/>
      <c r="P120" s="13"/>
      <c r="Q120" s="13"/>
    </row>
    <row r="121" spans="1:17" s="141" customFormat="1" ht="12.75" customHeight="1" x14ac:dyDescent="0.2">
      <c r="N121" s="140"/>
      <c r="O121" s="140"/>
      <c r="P121" s="140"/>
      <c r="Q121" s="140"/>
    </row>
    <row r="122" spans="1:17" s="141" customFormat="1" ht="12.75" customHeight="1" x14ac:dyDescent="0.2">
      <c r="N122" s="140"/>
      <c r="O122" s="140"/>
      <c r="P122" s="140"/>
      <c r="Q122" s="140"/>
    </row>
    <row r="123" spans="1:17" ht="12.75" customHeight="1" x14ac:dyDescent="0.25">
      <c r="B123" s="142"/>
      <c r="C123" s="142"/>
      <c r="D123" s="142"/>
      <c r="E123" s="142"/>
      <c r="F123" s="142"/>
      <c r="G123" s="142"/>
      <c r="H123" s="142"/>
      <c r="I123" s="142"/>
      <c r="J123" s="142"/>
      <c r="K123" s="142"/>
    </row>
    <row r="124" spans="1:17" ht="15.6" customHeight="1" x14ac:dyDescent="0.25">
      <c r="B124" s="142" t="s">
        <v>191</v>
      </c>
      <c r="C124" s="142"/>
      <c r="D124" s="142"/>
      <c r="E124" s="142"/>
      <c r="F124" s="142"/>
      <c r="G124" s="142"/>
      <c r="H124" s="142"/>
      <c r="I124" s="142"/>
      <c r="J124" s="142"/>
      <c r="K124" s="142"/>
    </row>
    <row r="125" spans="1:17" ht="15.6" customHeight="1" x14ac:dyDescent="0.25">
      <c r="B125" s="143" t="s">
        <v>193</v>
      </c>
      <c r="C125" s="143"/>
      <c r="D125" s="143"/>
      <c r="E125" s="143"/>
      <c r="F125" s="143"/>
      <c r="G125" s="143"/>
      <c r="H125" s="143"/>
      <c r="I125" s="143"/>
      <c r="J125" s="143"/>
      <c r="K125" s="143"/>
    </row>
    <row r="126" spans="1:17" x14ac:dyDescent="0.25">
      <c r="B126" s="143"/>
      <c r="C126" s="143"/>
      <c r="D126" s="143"/>
      <c r="E126" s="143"/>
      <c r="F126" s="143"/>
      <c r="G126" s="143"/>
      <c r="H126" s="143"/>
      <c r="I126" s="143"/>
      <c r="J126" s="143"/>
      <c r="K126" s="143"/>
    </row>
  </sheetData>
  <mergeCells count="125">
    <mergeCell ref="N94:N95"/>
    <mergeCell ref="A71:A74"/>
    <mergeCell ref="B71:B74"/>
    <mergeCell ref="S74:X74"/>
    <mergeCell ref="H73:H74"/>
    <mergeCell ref="I73:J73"/>
    <mergeCell ref="A2:P2"/>
    <mergeCell ref="B6:E6"/>
    <mergeCell ref="B7:E7"/>
    <mergeCell ref="B8:E8"/>
    <mergeCell ref="M4:N4"/>
    <mergeCell ref="M5:P5"/>
    <mergeCell ref="M6:P6"/>
    <mergeCell ref="M7:P7"/>
    <mergeCell ref="H72:N72"/>
    <mergeCell ref="A10:P10"/>
    <mergeCell ref="H14:N14"/>
    <mergeCell ref="H51:N51"/>
    <mergeCell ref="C51:G51"/>
    <mergeCell ref="M52:M53"/>
    <mergeCell ref="N52:N53"/>
    <mergeCell ref="K15:K16"/>
    <mergeCell ref="C15:D15"/>
    <mergeCell ref="P15:P16"/>
    <mergeCell ref="A24:A25"/>
    <mergeCell ref="B24:B25"/>
    <mergeCell ref="P24:P25"/>
    <mergeCell ref="B123:K123"/>
    <mergeCell ref="G94:G95"/>
    <mergeCell ref="H94:H95"/>
    <mergeCell ref="F73:F74"/>
    <mergeCell ref="N15:N16"/>
    <mergeCell ref="M15:M16"/>
    <mergeCell ref="I15:J15"/>
    <mergeCell ref="K94:K95"/>
    <mergeCell ref="M94:M95"/>
    <mergeCell ref="C93:G93"/>
    <mergeCell ref="H93:N93"/>
    <mergeCell ref="C94:D94"/>
    <mergeCell ref="E94:E95"/>
    <mergeCell ref="A69:P69"/>
    <mergeCell ref="C72:G72"/>
    <mergeCell ref="M73:M74"/>
    <mergeCell ref="K73:K74"/>
    <mergeCell ref="C73:D73"/>
    <mergeCell ref="E73:E74"/>
    <mergeCell ref="G73:G74"/>
    <mergeCell ref="C52:D52"/>
    <mergeCell ref="E52:E53"/>
    <mergeCell ref="F52:F53"/>
    <mergeCell ref="G52:G53"/>
    <mergeCell ref="Z16:AE16"/>
    <mergeCell ref="A48:P48"/>
    <mergeCell ref="S16:X16"/>
    <mergeCell ref="G15:G16"/>
    <mergeCell ref="A13:A16"/>
    <mergeCell ref="B13:B16"/>
    <mergeCell ref="C14:G14"/>
    <mergeCell ref="E15:E16"/>
    <mergeCell ref="F15:F16"/>
    <mergeCell ref="L15:L16"/>
    <mergeCell ref="O14:O16"/>
    <mergeCell ref="P13:Q14"/>
    <mergeCell ref="Q15:Q16"/>
    <mergeCell ref="C13:O13"/>
    <mergeCell ref="P35:P37"/>
    <mergeCell ref="H15:H16"/>
    <mergeCell ref="Q94:Q95"/>
    <mergeCell ref="C71:O71"/>
    <mergeCell ref="P71:Q72"/>
    <mergeCell ref="A98:A99"/>
    <mergeCell ref="B98:B99"/>
    <mergeCell ref="P59:P60"/>
    <mergeCell ref="Z53:AE53"/>
    <mergeCell ref="H52:H53"/>
    <mergeCell ref="I52:J52"/>
    <mergeCell ref="K52:K53"/>
    <mergeCell ref="L52:L53"/>
    <mergeCell ref="S53:X53"/>
    <mergeCell ref="A50:A53"/>
    <mergeCell ref="B50:B53"/>
    <mergeCell ref="Z74:AE74"/>
    <mergeCell ref="A90:P90"/>
    <mergeCell ref="A92:A95"/>
    <mergeCell ref="B92:B95"/>
    <mergeCell ref="S95:X95"/>
    <mergeCell ref="Z95:AE95"/>
    <mergeCell ref="N73:N74"/>
    <mergeCell ref="F94:F95"/>
    <mergeCell ref="I94:J94"/>
    <mergeCell ref="L94:L95"/>
    <mergeCell ref="Q24:Q25"/>
    <mergeCell ref="Q31:Q32"/>
    <mergeCell ref="P31:P32"/>
    <mergeCell ref="A21:A22"/>
    <mergeCell ref="A35:A37"/>
    <mergeCell ref="A31:A32"/>
    <mergeCell ref="B31:B32"/>
    <mergeCell ref="B35:B37"/>
    <mergeCell ref="A59:A60"/>
    <mergeCell ref="B59:B60"/>
    <mergeCell ref="B125:K126"/>
    <mergeCell ref="B124:K124"/>
    <mergeCell ref="A120:K120"/>
    <mergeCell ref="Q59:Q60"/>
    <mergeCell ref="A76:A77"/>
    <mergeCell ref="B76:B77"/>
    <mergeCell ref="P76:P77"/>
    <mergeCell ref="Q76:Q77"/>
    <mergeCell ref="Q35:Q37"/>
    <mergeCell ref="O72:O74"/>
    <mergeCell ref="P73:P74"/>
    <mergeCell ref="Q73:Q74"/>
    <mergeCell ref="L73:L74"/>
    <mergeCell ref="C50:O50"/>
    <mergeCell ref="P50:Q51"/>
    <mergeCell ref="O51:O53"/>
    <mergeCell ref="P52:P53"/>
    <mergeCell ref="Q52:Q53"/>
    <mergeCell ref="B118:L118"/>
    <mergeCell ref="B119:K119"/>
    <mergeCell ref="C92:O92"/>
    <mergeCell ref="P92:Q93"/>
    <mergeCell ref="O93:O95"/>
    <mergeCell ref="P94:P95"/>
  </mergeCells>
  <phoneticPr fontId="1" type="noConversion"/>
  <printOptions horizontalCentered="1" verticalCentered="1"/>
  <pageMargins left="0.19685039370078741" right="0.19685039370078741" top="0.19685039370078741" bottom="0.19685039370078741" header="0" footer="0"/>
  <pageSetup paperSize="9" scale="42" fitToHeight="5" orientation="landscape" verticalDpi="300" r:id="rId1"/>
  <headerFooter alignWithMargins="0"/>
  <rowBreaks count="3" manualBreakCount="3">
    <brk id="32" max="16383" man="1"/>
    <brk id="47" max="16383" man="1"/>
    <brk id="88" max="16383" man="1"/>
  </rowBreaks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1.pielik-MK Not.361</vt:lpstr>
      <vt:lpstr>2.pielik-MK Not.361</vt:lpstr>
    </vt:vector>
  </TitlesOfParts>
  <Company>LVCeli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Bajars</dc:creator>
  <cp:lastModifiedBy>Edgars Jumitis</cp:lastModifiedBy>
  <cp:lastPrinted>2020-12-17T20:06:43Z</cp:lastPrinted>
  <dcterms:created xsi:type="dcterms:W3CDTF">2008-04-02T10:56:23Z</dcterms:created>
  <dcterms:modified xsi:type="dcterms:W3CDTF">2021-01-18T13:08:51Z</dcterms:modified>
</cp:coreProperties>
</file>