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2018_66_JAUNIEŠU_MĀJA_ELEJA\"/>
    </mc:Choice>
  </mc:AlternateContent>
  <bookViews>
    <workbookView xWindow="-15" yWindow="5850" windowWidth="18975" windowHeight="5895" tabRatio="724" activeTab="2"/>
  </bookViews>
  <sheets>
    <sheet name="Koptame" sheetId="2" r:id="rId1"/>
    <sheet name="kops1" sheetId="22" r:id="rId2"/>
    <sheet name="1,1" sheetId="9" r:id="rId3"/>
    <sheet name="kops2" sheetId="33" r:id="rId4"/>
    <sheet name="2,1" sheetId="34" r:id="rId5"/>
    <sheet name="2,2" sheetId="35" r:id="rId6"/>
    <sheet name="2,3" sheetId="36" r:id="rId7"/>
    <sheet name="2,4" sheetId="37" r:id="rId8"/>
    <sheet name="2,5" sheetId="38" r:id="rId9"/>
    <sheet name="2,6" sheetId="39" r:id="rId10"/>
  </sheets>
  <externalReferences>
    <externalReference r:id="rId11"/>
    <externalReference r:id="rId12"/>
    <externalReference r:id="rId13"/>
  </externalReferences>
  <definedNames>
    <definedName name="A">'[1]2'!$A$1</definedName>
    <definedName name="P" localSheetId="2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">#REF!</definedName>
    <definedName name="P" localSheetId="3">#REF!</definedName>
    <definedName name="P">#REF!</definedName>
    <definedName name="_xlnm.Print_Area" localSheetId="6">'2,3'!$A$1:$Q$51</definedName>
    <definedName name="_xlnm.Print_Area" localSheetId="0">Koptame!$A$1:$D$42</definedName>
    <definedName name="_xlnm.Print_Titles" localSheetId="2">'1,1'!$11:$12</definedName>
    <definedName name="_xlnm.Print_Titles" localSheetId="4">'2,1'!$11:$12</definedName>
    <definedName name="_xlnm.Print_Titles" localSheetId="5">'2,2'!$11:$12</definedName>
    <definedName name="_xlnm.Print_Titles" localSheetId="6">'2,3'!$11:$12</definedName>
    <definedName name="_xlnm.Print_Titles" localSheetId="7">'2,4'!$11:$12</definedName>
    <definedName name="_xlnm.Print_Titles" localSheetId="8">'2,5'!$11:$12</definedName>
    <definedName name="_xlnm.Print_Titles" localSheetId="9">'2,6'!$11:$12</definedName>
    <definedName name="_xlnm.Print_Titles" localSheetId="1">kops1!$18:$19</definedName>
    <definedName name="_xlnm.Print_Titles" localSheetId="3">kops2!$18:$19</definedName>
  </definedNames>
  <calcPr calcId="162913" concurrentCalc="0"/>
</workbook>
</file>

<file path=xl/calcChain.xml><?xml version="1.0" encoding="utf-8"?>
<calcChain xmlns="http://schemas.openxmlformats.org/spreadsheetml/2006/main">
  <c r="F18" i="39" l="1"/>
  <c r="G14" i="34"/>
  <c r="F14" i="34"/>
  <c r="G14" i="35"/>
  <c r="F14" i="35"/>
  <c r="H14" i="36"/>
  <c r="G14" i="36"/>
  <c r="H14" i="37"/>
  <c r="G14" i="37"/>
  <c r="E99" i="9"/>
  <c r="E97" i="9"/>
  <c r="E95" i="9"/>
  <c r="E93" i="9"/>
  <c r="E91" i="9"/>
  <c r="E90" i="9"/>
  <c r="E88" i="9"/>
  <c r="E85" i="9"/>
  <c r="E84" i="9"/>
  <c r="E83" i="9"/>
  <c r="E78" i="9"/>
  <c r="E76" i="9"/>
  <c r="E74" i="9"/>
  <c r="E72" i="9"/>
  <c r="E70" i="9"/>
  <c r="E69" i="9"/>
  <c r="E68" i="9"/>
  <c r="E63" i="9"/>
  <c r="E61" i="9"/>
  <c r="E59" i="9"/>
  <c r="E57" i="9"/>
  <c r="E56" i="9"/>
  <c r="E51" i="9"/>
  <c r="E40" i="9"/>
  <c r="E39" i="9"/>
  <c r="E33" i="9"/>
  <c r="E31" i="9"/>
  <c r="E22" i="9"/>
  <c r="E21" i="9"/>
  <c r="E19" i="9"/>
  <c r="M13" i="35"/>
  <c r="N13" i="35"/>
  <c r="O13" i="35"/>
  <c r="P13" i="35"/>
  <c r="M14" i="35"/>
  <c r="N14" i="35"/>
  <c r="O14" i="35"/>
  <c r="P14" i="35"/>
  <c r="P20" i="35"/>
  <c r="P7" i="35"/>
  <c r="M14" i="9"/>
  <c r="M13" i="9"/>
  <c r="M125" i="9"/>
  <c r="F21" i="22"/>
  <c r="F23" i="22"/>
  <c r="F27" i="22"/>
  <c r="N14" i="9"/>
  <c r="N13" i="9"/>
  <c r="N125" i="9"/>
  <c r="G21" i="22"/>
  <c r="G23" i="22"/>
  <c r="G27" i="22"/>
  <c r="O14" i="9"/>
  <c r="O13" i="9"/>
  <c r="O125" i="9"/>
  <c r="H21" i="22"/>
  <c r="H23" i="22"/>
  <c r="H27" i="22"/>
  <c r="E27" i="22"/>
  <c r="D21" i="2"/>
  <c r="M14" i="34"/>
  <c r="M13" i="34"/>
  <c r="M20" i="34"/>
  <c r="F21" i="33"/>
  <c r="M20" i="35"/>
  <c r="F22" i="33"/>
  <c r="N14" i="36"/>
  <c r="N13" i="36"/>
  <c r="N42" i="36"/>
  <c r="F23" i="33"/>
  <c r="N14" i="37"/>
  <c r="N13" i="37"/>
  <c r="N37" i="37"/>
  <c r="F24" i="33"/>
  <c r="N13" i="38"/>
  <c r="N33" i="38"/>
  <c r="F25" i="33"/>
  <c r="N13" i="39"/>
  <c r="N30" i="39"/>
  <c r="F26" i="33"/>
  <c r="F28" i="33"/>
  <c r="N14" i="34"/>
  <c r="N13" i="34"/>
  <c r="N20" i="34"/>
  <c r="G21" i="33"/>
  <c r="N20" i="35"/>
  <c r="G22" i="33"/>
  <c r="O14" i="36"/>
  <c r="O13" i="36"/>
  <c r="O42" i="36"/>
  <c r="G23" i="33"/>
  <c r="O14" i="37"/>
  <c r="O13" i="37"/>
  <c r="O37" i="37"/>
  <c r="G24" i="33"/>
  <c r="O13" i="38"/>
  <c r="O33" i="38"/>
  <c r="G25" i="33"/>
  <c r="O13" i="39"/>
  <c r="O30" i="39"/>
  <c r="G26" i="33"/>
  <c r="G28" i="33"/>
  <c r="O14" i="34"/>
  <c r="O13" i="34"/>
  <c r="O20" i="34"/>
  <c r="H21" i="33"/>
  <c r="O20" i="35"/>
  <c r="H22" i="33"/>
  <c r="P14" i="36"/>
  <c r="P13" i="36"/>
  <c r="P42" i="36"/>
  <c r="H23" i="33"/>
  <c r="P14" i="37"/>
  <c r="P13" i="37"/>
  <c r="P37" i="37"/>
  <c r="H24" i="33"/>
  <c r="P13" i="38"/>
  <c r="P33" i="38"/>
  <c r="H25" i="33"/>
  <c r="P13" i="39"/>
  <c r="P30" i="39"/>
  <c r="H26" i="33"/>
  <c r="H28" i="33"/>
  <c r="D22" i="2"/>
  <c r="D23" i="2"/>
  <c r="D24" i="2"/>
  <c r="D25" i="2"/>
  <c r="D26" i="2"/>
  <c r="L13" i="35"/>
  <c r="L14" i="35"/>
  <c r="L20" i="35"/>
  <c r="M14" i="36"/>
  <c r="M13" i="36"/>
  <c r="M42" i="36"/>
  <c r="M14" i="37"/>
  <c r="M13" i="37"/>
  <c r="M37" i="37"/>
  <c r="M13" i="38"/>
  <c r="M33" i="38"/>
  <c r="M13" i="39"/>
  <c r="M30" i="39"/>
  <c r="L14" i="34"/>
  <c r="L13" i="34"/>
  <c r="L20" i="34"/>
  <c r="Q14" i="36"/>
  <c r="Q13" i="36"/>
  <c r="Q42" i="36"/>
  <c r="Q14" i="37"/>
  <c r="Q13" i="37"/>
  <c r="Q37" i="37"/>
  <c r="Q13" i="38"/>
  <c r="Q33" i="38"/>
  <c r="Q13" i="39"/>
  <c r="Q30" i="39"/>
  <c r="P14" i="34"/>
  <c r="P13" i="34"/>
  <c r="P20" i="34"/>
  <c r="L14" i="9"/>
  <c r="L13" i="9"/>
  <c r="L125" i="9"/>
  <c r="P14" i="9"/>
  <c r="P13" i="9"/>
  <c r="P125" i="9"/>
  <c r="N51" i="36"/>
  <c r="C51" i="36"/>
  <c r="N50" i="36"/>
  <c r="C50" i="36"/>
  <c r="M49" i="36"/>
  <c r="A45" i="36"/>
  <c r="M134" i="9"/>
  <c r="C134" i="9"/>
  <c r="M133" i="9"/>
  <c r="C133" i="9"/>
  <c r="L132" i="9"/>
  <c r="I21" i="22"/>
  <c r="I23" i="22"/>
  <c r="H14" i="22"/>
  <c r="I21" i="33"/>
  <c r="I22" i="33"/>
  <c r="I23" i="33"/>
  <c r="I24" i="33"/>
  <c r="I25" i="33"/>
  <c r="I26" i="33"/>
  <c r="I28" i="33"/>
  <c r="H14" i="33"/>
  <c r="H15" i="22"/>
  <c r="N46" i="37"/>
  <c r="C46" i="37"/>
  <c r="N45" i="37"/>
  <c r="C45" i="37"/>
  <c r="M44" i="37"/>
  <c r="A40" i="37"/>
  <c r="N42" i="38"/>
  <c r="C42" i="38"/>
  <c r="N41" i="38"/>
  <c r="C41" i="38"/>
  <c r="M40" i="38"/>
  <c r="A36" i="38"/>
  <c r="N39" i="39"/>
  <c r="C39" i="39"/>
  <c r="N38" i="39"/>
  <c r="C38" i="39"/>
  <c r="M37" i="39"/>
  <c r="A33" i="39"/>
  <c r="M29" i="35"/>
  <c r="C29" i="35"/>
  <c r="M28" i="35"/>
  <c r="C28" i="35"/>
  <c r="L27" i="35"/>
  <c r="A23" i="35"/>
  <c r="Q7" i="39"/>
  <c r="Q7" i="38"/>
  <c r="K14" i="35"/>
  <c r="L14" i="36"/>
  <c r="L14" i="37"/>
  <c r="K14" i="34"/>
  <c r="K14" i="9"/>
  <c r="E22" i="33"/>
  <c r="E24" i="33"/>
  <c r="E26" i="33"/>
  <c r="E25" i="33"/>
  <c r="Q7" i="37"/>
  <c r="A23" i="34"/>
  <c r="A6" i="33"/>
  <c r="L13" i="39"/>
  <c r="C13" i="39"/>
  <c r="M9" i="39"/>
  <c r="A7" i="39"/>
  <c r="E6" i="39"/>
  <c r="C6" i="39"/>
  <c r="E5" i="39"/>
  <c r="E4" i="39"/>
  <c r="E3" i="39"/>
  <c r="A2" i="39"/>
  <c r="I1" i="39"/>
  <c r="L13" i="38"/>
  <c r="C13" i="38"/>
  <c r="M9" i="38"/>
  <c r="A7" i="38"/>
  <c r="E6" i="38"/>
  <c r="C6" i="38"/>
  <c r="E5" i="38"/>
  <c r="E4" i="38"/>
  <c r="E3" i="38"/>
  <c r="A2" i="38"/>
  <c r="I1" i="38"/>
  <c r="L13" i="37"/>
  <c r="C13" i="37"/>
  <c r="A2" i="37"/>
  <c r="M9" i="37"/>
  <c r="A7" i="37"/>
  <c r="E6" i="37"/>
  <c r="C6" i="37"/>
  <c r="E5" i="37"/>
  <c r="E4" i="37"/>
  <c r="E3" i="37"/>
  <c r="I1" i="37"/>
  <c r="L13" i="36"/>
  <c r="C13" i="36"/>
  <c r="M9" i="36"/>
  <c r="A7" i="36"/>
  <c r="E6" i="36"/>
  <c r="C6" i="36"/>
  <c r="E5" i="36"/>
  <c r="E4" i="36"/>
  <c r="E3" i="36"/>
  <c r="A2" i="36"/>
  <c r="I1" i="36"/>
  <c r="M29" i="34"/>
  <c r="L27" i="34"/>
  <c r="K13" i="35"/>
  <c r="C13" i="35"/>
  <c r="L9" i="35"/>
  <c r="A7" i="35"/>
  <c r="D6" i="35"/>
  <c r="C6" i="35"/>
  <c r="D5" i="35"/>
  <c r="D4" i="35"/>
  <c r="D3" i="35"/>
  <c r="A2" i="35"/>
  <c r="H1" i="35"/>
  <c r="C29" i="34"/>
  <c r="M28" i="34"/>
  <c r="C28" i="34"/>
  <c r="K13" i="34"/>
  <c r="C13" i="34"/>
  <c r="L9" i="34"/>
  <c r="A7" i="34"/>
  <c r="D6" i="34"/>
  <c r="C6" i="34"/>
  <c r="D5" i="34"/>
  <c r="D4" i="34"/>
  <c r="D3" i="34"/>
  <c r="A2" i="34"/>
  <c r="H1" i="34"/>
  <c r="C43" i="33"/>
  <c r="C42" i="33"/>
  <c r="B41" i="33"/>
  <c r="C37" i="33"/>
  <c r="C36" i="33"/>
  <c r="G15" i="33"/>
  <c r="C11" i="33"/>
  <c r="A11" i="33"/>
  <c r="C10" i="33"/>
  <c r="C9" i="33"/>
  <c r="C8" i="33"/>
  <c r="A6" i="22"/>
  <c r="B36" i="22"/>
  <c r="H1" i="9"/>
  <c r="C13" i="9"/>
  <c r="A2" i="9"/>
  <c r="C11" i="22"/>
  <c r="D6" i="9"/>
  <c r="C6" i="9"/>
  <c r="A11" i="22"/>
  <c r="K13" i="9"/>
  <c r="C8" i="22"/>
  <c r="C9" i="22"/>
  <c r="D4" i="9"/>
  <c r="D3" i="9"/>
  <c r="C10" i="22"/>
  <c r="A7" i="9"/>
  <c r="L9" i="9"/>
  <c r="G15" i="22"/>
  <c r="D5" i="9"/>
  <c r="E23" i="33"/>
  <c r="Q7" i="36"/>
  <c r="P7" i="34"/>
  <c r="E21" i="33"/>
  <c r="E21" i="22"/>
  <c r="P7" i="9"/>
  <c r="E28" i="33"/>
  <c r="E23" i="22"/>
  <c r="H13" i="22"/>
  <c r="H13" i="33"/>
</calcChain>
</file>

<file path=xl/sharedStrings.xml><?xml version="1.0" encoding="utf-8"?>
<sst xmlns="http://schemas.openxmlformats.org/spreadsheetml/2006/main" count="715" uniqueCount="329">
  <si>
    <t xml:space="preserve">APSTIPRINU </t>
  </si>
  <si>
    <t>________________________________________</t>
  </si>
  <si>
    <t>(pasūtītāja paraksts un tā atšifrējums)</t>
  </si>
  <si>
    <t>Z.v.</t>
  </si>
  <si>
    <t>______.gada ____.____________</t>
  </si>
  <si>
    <t>Būvniecības koptāme</t>
  </si>
  <si>
    <t>Objekta nosaukums</t>
  </si>
  <si>
    <t xml:space="preserve"> Kopā( bez PVN)</t>
  </si>
  <si>
    <t>Sastādīja:</t>
  </si>
  <si>
    <t xml:space="preserve">Būves nosaukums: </t>
  </si>
  <si>
    <t xml:space="preserve">Objekta adrese: </t>
  </si>
  <si>
    <t>Būves nosaukums:</t>
  </si>
  <si>
    <t>Objekta nosaukums:</t>
  </si>
  <si>
    <t>Objekta adrese:</t>
  </si>
  <si>
    <t>Kopējā darbietilpība, c/h</t>
  </si>
  <si>
    <t>Nr.p.k.</t>
  </si>
  <si>
    <t>Kods, tāmes Nr.</t>
  </si>
  <si>
    <t>Tai skaitā</t>
  </si>
  <si>
    <t>Darbietilpība (c/h)</t>
  </si>
  <si>
    <t>Kopā</t>
  </si>
  <si>
    <t>Kopā bez PVN</t>
  </si>
  <si>
    <t>Kods</t>
  </si>
  <si>
    <t>Mērvienība</t>
  </si>
  <si>
    <t>Daudzums</t>
  </si>
  <si>
    <t>Vienības izmaksas</t>
  </si>
  <si>
    <t>Kopā uz visu apjomu</t>
  </si>
  <si>
    <t>Laika norma (c/h)</t>
  </si>
  <si>
    <t xml:space="preserve">Objekta nosaukums: </t>
  </si>
  <si>
    <t>Peļņa</t>
  </si>
  <si>
    <t>m2</t>
  </si>
  <si>
    <t>Pasūtījuma Nr.</t>
  </si>
  <si>
    <t>Vispārējie būvdarbi</t>
  </si>
  <si>
    <t>1,1</t>
  </si>
  <si>
    <t>Virsizdevumi</t>
  </si>
  <si>
    <t xml:space="preserve">Vispārīgie būvdarbi </t>
  </si>
  <si>
    <t>Iekšējais ūdensvads</t>
  </si>
  <si>
    <t>Pārbaudīja:</t>
  </si>
  <si>
    <t>Kopsav.tāmes Nr</t>
  </si>
  <si>
    <t>PVN 21 %</t>
  </si>
  <si>
    <t>Kopā būvniecības izmaksas</t>
  </si>
  <si>
    <t>tai skaitā darba aizsardzība</t>
  </si>
  <si>
    <t>Piezīmes:</t>
  </si>
  <si>
    <t>Specializētie darbi-iekšējie tīkli, sistēmas</t>
  </si>
  <si>
    <t xml:space="preserve"> Būvuzņēmējam jādod pilna apjoma tendera cenu piedāvājums, ieskaitot palīgdarbus  un materiālus, kas nav uzrādīti tāmē, apjomu sarakstā un projektā, bet ir nepieciešami projektētā būvobjekta izbūvei un nodošanai ekspluatācijā.</t>
  </si>
  <si>
    <t>Darba samaksas likme (euro/h)</t>
  </si>
  <si>
    <t>Darba alga (euro)</t>
  </si>
  <si>
    <t>Mehānismi (euro)</t>
  </si>
  <si>
    <t>Kopā (euro)</t>
  </si>
  <si>
    <t>Summa (euro)</t>
  </si>
  <si>
    <t>Par kopējo summu, euro</t>
  </si>
  <si>
    <t>Tāmes izmaksas (euro)</t>
  </si>
  <si>
    <t>darba alga (euro)</t>
  </si>
  <si>
    <t>materiāli (euro)</t>
  </si>
  <si>
    <t>mehānismi (euro)</t>
  </si>
  <si>
    <t>Objekta izmaksas            (euro)</t>
  </si>
  <si>
    <t>2,1</t>
  </si>
  <si>
    <t>2,2</t>
  </si>
  <si>
    <t>2,3</t>
  </si>
  <si>
    <t>2,4</t>
  </si>
  <si>
    <t>2,5</t>
  </si>
  <si>
    <t>2,6</t>
  </si>
  <si>
    <t>Tāmes izmaksas euro:</t>
  </si>
  <si>
    <t>Kopsavilkuma aprēķini pa darbu vai konstruktīvo elementu veidiem Nr. 1</t>
  </si>
  <si>
    <t>Kopsavilkuma aprēķini pa darbu vai konstruktīvo elementu veidiem Nr. 2</t>
  </si>
  <si>
    <t>Lokālā tāme Nr.</t>
  </si>
  <si>
    <t>būvizstrādājumi (euro)</t>
  </si>
  <si>
    <t>Būvizstrādājumi (euro)</t>
  </si>
  <si>
    <t>Būvdarbu veids vai konstruktīvā elementa nosaukums</t>
  </si>
  <si>
    <t>Būvdarbu nosaukums</t>
  </si>
  <si>
    <t>Tiešās izmaksas kopā t.sk. darba devēja sociālais nodoklis(24,09%)</t>
  </si>
  <si>
    <t>Tiešās izmaksas kopā, t.sk. darba devēja sociālais nodoklis(24,09%)</t>
  </si>
  <si>
    <t>Ēka</t>
  </si>
  <si>
    <t>2017/12</t>
  </si>
  <si>
    <t>Tāme sastādīta 2018.gada tirgus cenās, pamatojoties uz SIA „Baltex Group” būvprojekta rasējumiem un darbu apjomiem</t>
  </si>
  <si>
    <t>Jelgavas nov, Elejas pag., Eleja, Lietuvas iela 19</t>
  </si>
  <si>
    <t>Iekšējā kanalizācija</t>
  </si>
  <si>
    <t>Siltuma mezgls</t>
  </si>
  <si>
    <t>Elektroinstalācija</t>
  </si>
  <si>
    <t>Ugunsgrēka atklāšanas un trauksmes signalizācijas sistēma</t>
  </si>
  <si>
    <t>Apsardzes sistēma</t>
  </si>
  <si>
    <t>Demontāžas darbi</t>
  </si>
  <si>
    <t>m3</t>
  </si>
  <si>
    <t>gb</t>
  </si>
  <si>
    <t>Būvgružu savākšana,aizvešana uz atbērtni</t>
  </si>
  <si>
    <t>Būvgružu pieņemšana atbērtnē-poligonā K=1,6,  nodošana pārstrādei</t>
  </si>
  <si>
    <t xml:space="preserve">Azbestcementa lokšņu utilizācijas izmaksas </t>
  </si>
  <si>
    <t xml:space="preserve">t </t>
  </si>
  <si>
    <t>Grīda</t>
  </si>
  <si>
    <t>Pārsegums</t>
  </si>
  <si>
    <t xml:space="preserve">Tvaika izolācija  </t>
  </si>
  <si>
    <t>0,20mm poliet.plēve (UV - stabilizēta) Tvaika izol</t>
  </si>
  <si>
    <t>Siltumizolācija ierīkošana ar beramo vati Paroc BLT3</t>
  </si>
  <si>
    <t>Paroc BLT3 beramā vate</t>
  </si>
  <si>
    <t>Dēļu laipas ierīkošana</t>
  </si>
  <si>
    <t>gb.</t>
  </si>
  <si>
    <t>Jumts</t>
  </si>
  <si>
    <t xml:space="preserve">Jumta latojuma izveidošana </t>
  </si>
  <si>
    <t>Jumta segums ar RUUKKI loksnēm</t>
  </si>
  <si>
    <t>Valcprofils krāsots skārds</t>
  </si>
  <si>
    <t>Skrūves Ruukki</t>
  </si>
  <si>
    <t>palīgmateriāli (t.sk. Kores sateknes)</t>
  </si>
  <si>
    <t>kpl.</t>
  </si>
  <si>
    <t xml:space="preserve">Dzegas ierīkošana  -apšūšana ar dēļiem un krāsošana </t>
  </si>
  <si>
    <t>m</t>
  </si>
  <si>
    <t>Deflektoru uzstādīšana</t>
  </si>
  <si>
    <t>Teknes diametrs 125 mm(skārda biezums 0,6mm)   montāža. Notekcaurulēs jābūt ierīkotiem lapu savākšanas sietiem.</t>
  </si>
  <si>
    <t>Noteku  100 mm (skārda biezums 0,6mm)montāža. Notekcaurulēs jābūt ierīkotiem lapu savākšanas sietiem.</t>
  </si>
  <si>
    <t>Sniega aiztures barjeras uzstādīšana-RUUKKI SSSB sniega barjera vai ekvivalents</t>
  </si>
  <si>
    <t>Stiklota jumtiņa uzstādīšana -cinkota stikla jumtiņa turēšanas sistēma, metāla kronšteini 50x150 mm, jumtiņš-rūdīts stikls 10mmx2;    2,5x1,08 m</t>
  </si>
  <si>
    <t>Fasāde</t>
  </si>
  <si>
    <t>Logu aizlīmēšana ar plēvi</t>
  </si>
  <si>
    <t>Polietilēna plēve 0,20mm  (UV - stabilizēta) Tvaika izol.</t>
  </si>
  <si>
    <t>Sastatņu uzstādīšana ,nojaukšana ieskaitot nomu(iekļaujot sastatņu aizsargsietu)</t>
  </si>
  <si>
    <t>Cokola profila ar lāseni montāža</t>
  </si>
  <si>
    <t>Dekoratīvais apmetums</t>
  </si>
  <si>
    <t>Armējošā sieta iestrāde</t>
  </si>
  <si>
    <t>Līmēšanas un armēšanas java SAKRET BAK pelēka</t>
  </si>
  <si>
    <t>kg</t>
  </si>
  <si>
    <t xml:space="preserve">Stiklašķiedras siets fasādei </t>
  </si>
  <si>
    <t>Apmetuma slāņa ieklāšana fasādei</t>
  </si>
  <si>
    <t>Sakret   apmetums</t>
  </si>
  <si>
    <t>Fasādes krāsošana ar gruntskrāsu</t>
  </si>
  <si>
    <t>Fasādei - Sakret FM-G grunts</t>
  </si>
  <si>
    <t>l</t>
  </si>
  <si>
    <t>Fasādes krāsošana ar fasādes krāsu</t>
  </si>
  <si>
    <t>Sakret SKF krāsa tonēta</t>
  </si>
  <si>
    <t>Logu plēves noņemšana un logu tīrīšana</t>
  </si>
  <si>
    <t xml:space="preserve">Stūra profila SAKRET MAT D/20 montāža </t>
  </si>
  <si>
    <t xml:space="preserve">Ailsāni </t>
  </si>
  <si>
    <t>Stūru profils</t>
  </si>
  <si>
    <t>Ailsānu gruntēšana</t>
  </si>
  <si>
    <t>Gruntskrāsa SAKRET PG ( zem dekoratīvā apmetuma)</t>
  </si>
  <si>
    <t>Apmetuma slāņa uzklāšana</t>
  </si>
  <si>
    <t xml:space="preserve">Sakret  apmetums </t>
  </si>
  <si>
    <t>Sakret FM krāsa tonēta</t>
  </si>
  <si>
    <t xml:space="preserve">Loga pielaiduma profila SAKRET MAT A/10 montāža </t>
  </si>
  <si>
    <t xml:space="preserve">Stūra profila SAKRET MAT D/29,2 montāža </t>
  </si>
  <si>
    <t xml:space="preserve">Cokols </t>
  </si>
  <si>
    <t xml:space="preserve">Ekstrudētā putupolistirola izolācija uz līmjavas </t>
  </si>
  <si>
    <t>Ekstrudētais putupolistirols 100 mm</t>
  </si>
  <si>
    <t>Līmēšanas java SAKRET BK 25kg</t>
  </si>
  <si>
    <t xml:space="preserve">Dībelis </t>
  </si>
  <si>
    <t>Pamatu vertikālā hidroizolācija ar Mapelastic Smart</t>
  </si>
  <si>
    <t>Fasādes  gruntēšana</t>
  </si>
  <si>
    <t>Dziļumgrunts SAKRET TGW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</si>
  <si>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</si>
  <si>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</si>
  <si>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</si>
  <si>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</si>
  <si>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Sakret dekoratīvais apmetums</t>
  </si>
  <si>
    <t>Cokola krāsošana ar gruntskrāsu</t>
  </si>
  <si>
    <t>Fasādei - Sakret FM primer</t>
  </si>
  <si>
    <t>Cokola krāsošana ar fasādes krāsu</t>
  </si>
  <si>
    <t>Sakret FC krāsa</t>
  </si>
  <si>
    <t>Iekārtu uzstādīšana</t>
  </si>
  <si>
    <t>Bruģētas apmales un vides pieejamības ierīkošana bruģis no ārdurvīm līdz brauktuvei</t>
  </si>
  <si>
    <t>Gultnes sagatavošana un planēšana ceļiem un laukumiem,lieko grunti aizvedot uz atbērtni</t>
  </si>
  <si>
    <t>Ietves betona apmaļu 1000x200x80 mm  uzstādīšana uz betona pamatnes</t>
  </si>
  <si>
    <t>Iekšējie ūdensapgādes tīkli jauniešu māja</t>
  </si>
  <si>
    <t>PEX-AL-PEX caurules ūdensapgādei OD20 , PN20</t>
  </si>
  <si>
    <t>Lodveida ventīlis D20 ar saskrūvēm</t>
  </si>
  <si>
    <t>Cauruļvadu stiprinājumi</t>
  </si>
  <si>
    <t>kpl</t>
  </si>
  <si>
    <t>Esošo tīklu demontāža</t>
  </si>
  <si>
    <t>Gaismekļi</t>
  </si>
  <si>
    <t xml:space="preserve">Fasādes gaismeklis LED 18W, D=359mm;H= 131mm, 1200lm, v/a, IP 65,IK 10  4000K,67 lm/W, LIGHTING TECHNOLOGIES GRANDA NBT LED 18 4000K /E/ vai ekvivalents
s, kalpošanas laiks &gt;50 000H, garantija 5gadi, L80B10, CRI&gt;65
</t>
  </si>
  <si>
    <t>LIGHTING TECHNOLOGIES  vai ekvivalents</t>
  </si>
  <si>
    <t>Apgaismojuma komutācija</t>
  </si>
  <si>
    <t>Herm kārba IP 44</t>
  </si>
  <si>
    <t>BERKER S.1</t>
  </si>
  <si>
    <t>Zibensaizsardzība,zemējums</t>
  </si>
  <si>
    <t>Zibensuztvērējstienis, izolēts , ar kronšteinu pie skursteņa līdz 2,5m</t>
  </si>
  <si>
    <t>Obo Betterman</t>
  </si>
  <si>
    <t>Atklāts zibensnovadītajs, apaļdzelzs alumīnijas D= 8mm ar stieples turētāju- fasādei</t>
  </si>
  <si>
    <t xml:space="preserve">Mērījumu klemme </t>
  </si>
  <si>
    <t xml:space="preserve">Potenciālu izlīdzinošā kopne Ø8-10mm/30x5mm </t>
  </si>
  <si>
    <t>Pievienoj. Klemme apaļdzelzs/apaļdzelzs</t>
  </si>
  <si>
    <t>Pievienoj. Klemme ar metāla konstr.</t>
  </si>
  <si>
    <t>Pievienoj. Klemme ar noteku</t>
  </si>
  <si>
    <t>Pārsprieguma noved.  (I + II klase)</t>
  </si>
  <si>
    <t xml:space="preserve">iPRF1  </t>
  </si>
  <si>
    <t>Pārsprieguma noved.  (II klase)</t>
  </si>
  <si>
    <t>iPRF2</t>
  </si>
  <si>
    <t>Vads H07V-K 1x16mm129</t>
  </si>
  <si>
    <t>Faber kabel</t>
  </si>
  <si>
    <t>Vads H07V-K 1x6mm²</t>
  </si>
  <si>
    <t>1024 -Pretkorozijas lenta 50mm/10m 1</t>
  </si>
  <si>
    <t>Propster</t>
  </si>
  <si>
    <t>Temonosēde/ apaļdzelzim</t>
  </si>
  <si>
    <t>Apkures sistēmas pievienojuma mezgls</t>
  </si>
  <si>
    <t>Regulēšanas vārsts, trejgaitas</t>
  </si>
  <si>
    <t>VRG3 DN15 Kvs 4</t>
  </si>
  <si>
    <t>Vārsta izpildmehānisms</t>
  </si>
  <si>
    <t>AMV 435</t>
  </si>
  <si>
    <t>Apkures sistēmas cirkulācijas sūknis</t>
  </si>
  <si>
    <t>Stratos Pico 25/1-6</t>
  </si>
  <si>
    <t>Vadības bloks ar programmas karti</t>
  </si>
  <si>
    <t>ECL-210/A230</t>
  </si>
  <si>
    <t>El. Sadales skapis</t>
  </si>
  <si>
    <t>Ārgaisa temperatūras sensors</t>
  </si>
  <si>
    <t>ESMT</t>
  </si>
  <si>
    <t>Ūdens temperatūras sensors</t>
  </si>
  <si>
    <t>ESM-11</t>
  </si>
  <si>
    <t>Pārspiediena vārsts</t>
  </si>
  <si>
    <t>AVDO 20</t>
  </si>
  <si>
    <t>Sieta filtrs, uzmavas</t>
  </si>
  <si>
    <t>DN25</t>
  </si>
  <si>
    <t>Lodveida ventilis izlaidei un atgaisošanai</t>
  </si>
  <si>
    <t>DN 20</t>
  </si>
  <si>
    <t>Lodveida ventilis</t>
  </si>
  <si>
    <t>Manometrs</t>
  </si>
  <si>
    <t>0-10 bar</t>
  </si>
  <si>
    <t>Manometra krāns</t>
  </si>
  <si>
    <t>Ø 1/2 '' PN 16 bar</t>
  </si>
  <si>
    <t xml:space="preserve">Vara impulsa caurule manometram </t>
  </si>
  <si>
    <t>Ø 10x1</t>
  </si>
  <si>
    <t>Termometrs</t>
  </si>
  <si>
    <t>0-100 C</t>
  </si>
  <si>
    <t>Tērauda caurule, melna</t>
  </si>
  <si>
    <t>DN 25 - ∅ 33.7x3.2</t>
  </si>
  <si>
    <t>Minerālvates izolācijas čaula, ar alum. atstarojošo slāni; s=30mm</t>
  </si>
  <si>
    <t>Hvac Section AluCoat T ∅ 34</t>
  </si>
  <si>
    <t>Izolācijas montāžas palīgmateriāli</t>
  </si>
  <si>
    <t>Cauruļu veidgabali, stiprinājumi, saskrūves u.c. palīgmateriāli</t>
  </si>
  <si>
    <t>Elektroinstalācijas palīgmateriāli</t>
  </si>
  <si>
    <t>Marķēšanas materiāli</t>
  </si>
  <si>
    <t>Siltummezgla tehniskās dokumentācijas izvietošana</t>
  </si>
  <si>
    <t>Tērauda cauruļu gruntēšana 2 kārtās</t>
  </si>
  <si>
    <t>Cauruļvadu hidrauliskā pārbaude</t>
  </si>
  <si>
    <t>Sistēmas ieregulēšanas un balansēšanas darbi</t>
  </si>
  <si>
    <t>Elektromontāžas darbi siltummezgla iekārtu pieslēgšanai</t>
  </si>
  <si>
    <t>Iekšējā sadzīves kanalizācija jauniešu māja</t>
  </si>
  <si>
    <t>PPHT iekšējās kanalizācijas caurules OD75</t>
  </si>
  <si>
    <t>Trapa pieslēgums sadzīves kanalizācijas tīkliem</t>
  </si>
  <si>
    <t>UAS kontroles panelis SMARTLINE</t>
  </si>
  <si>
    <t>036-4</t>
  </si>
  <si>
    <t>Paneļa atkārtotājs</t>
  </si>
  <si>
    <t>UAS paneļa atkārtotājs</t>
  </si>
  <si>
    <t>Dūmu signāldetektors ar bāzi</t>
  </si>
  <si>
    <t>EA-318-2</t>
  </si>
  <si>
    <t>Iznesamais LED indikators</t>
  </si>
  <si>
    <t xml:space="preserve">Rokas signāldetektors </t>
  </si>
  <si>
    <t>FP-3RD</t>
  </si>
  <si>
    <t>Akumulators</t>
  </si>
  <si>
    <t>12V DC 17A/h</t>
  </si>
  <si>
    <t>Sirēna iekšējā</t>
  </si>
  <si>
    <t>Sirēna ar stroblampu IP 54</t>
  </si>
  <si>
    <t>Stara gala elements</t>
  </si>
  <si>
    <t>Kabelis (sirēnas, rokas pogas, devēju pislēgšana)</t>
  </si>
  <si>
    <t>JE-H(st)H-FE 180/E30 2x0.8+E</t>
  </si>
  <si>
    <t>Kabelis (releju pislēgšana)</t>
  </si>
  <si>
    <t>JE-H(st)H-FE 180/E30 3x1,5</t>
  </si>
  <si>
    <t xml:space="preserve">4-grupu releja 24V ar bāzi </t>
  </si>
  <si>
    <t>Kārba ar DIN sliedi (releju uzstādīšanai)</t>
  </si>
  <si>
    <t>200x200x150</t>
  </si>
  <si>
    <t>Gofrētā caurule D25mm</t>
  </si>
  <si>
    <t>D25mm</t>
  </si>
  <si>
    <t>Sienu caurumu aizsard. materiāli</t>
  </si>
  <si>
    <t>Montāžas materiāli</t>
  </si>
  <si>
    <t>Ugunsdrošais pildījums</t>
  </si>
  <si>
    <t>(java GVS Fire Stop )</t>
  </si>
  <si>
    <t>Apsardzes signalizācijas kontrolpanelis</t>
  </si>
  <si>
    <t>CAE-0027 (PREMIER 640)</t>
  </si>
  <si>
    <t>Apsardzes kontrolpaneļa atkārtotājs</t>
  </si>
  <si>
    <t>IP modulis</t>
  </si>
  <si>
    <t>CEJ-0001</t>
  </si>
  <si>
    <t>Barošanas bloks 12V 2A</t>
  </si>
  <si>
    <t>TS-138N 2A 12V</t>
  </si>
  <si>
    <t>12V 7AH</t>
  </si>
  <si>
    <t>Tastatūra LCD</t>
  </si>
  <si>
    <t>DBA-0099</t>
  </si>
  <si>
    <t xml:space="preserve">Kombinēts kustības detektors </t>
  </si>
  <si>
    <t>JS-25 Combo</t>
  </si>
  <si>
    <t>Durvju magnēta kontakts</t>
  </si>
  <si>
    <t>SC555 AL</t>
  </si>
  <si>
    <t>Sirēna ar stroblampu</t>
  </si>
  <si>
    <t>MR-300</t>
  </si>
  <si>
    <t>Kabelis</t>
  </si>
  <si>
    <t>CQR 6x0,22</t>
  </si>
  <si>
    <t>FTP Kat.5</t>
  </si>
  <si>
    <t>12 VDC barošanas kabelis</t>
  </si>
  <si>
    <t>NYM-J 2x1.0</t>
  </si>
  <si>
    <t>Aizsargcaurule gofrētā d25 mm</t>
  </si>
  <si>
    <t xml:space="preserve"> (java GVS Fire Stop )</t>
  </si>
  <si>
    <t>Instalācijas materiāli</t>
  </si>
  <si>
    <t>%</t>
  </si>
  <si>
    <t>Tāme sastādīta:  2018.gada cenās</t>
  </si>
  <si>
    <t>Esošās grīdas (betons) demontāžas darbi</t>
  </si>
  <si>
    <t>Konteineru noma 7m3</t>
  </si>
  <si>
    <t>Jumta seguma demontāža</t>
  </si>
  <si>
    <t>Demontēt esošo betona apmali</t>
  </si>
  <si>
    <t>Grunts blietēšana</t>
  </si>
  <si>
    <t>Grīdas betonēšana b=80mm</t>
  </si>
  <si>
    <t>Šķembu pamatnes izveidošana b=100mm</t>
  </si>
  <si>
    <t>Akmensmasas grīdlīstes izveidošana</t>
  </si>
  <si>
    <t>Grīdas flīzēšana ar akmensmasas flīzēm, šuvošana, pamatnes sagatavošana</t>
  </si>
  <si>
    <t>smilts  kārtas izbūve  h=100mm, blietēt</t>
  </si>
  <si>
    <t>Dolomīta šķembas  izbūve h=200mm, blietēt</t>
  </si>
  <si>
    <t>Demontēt esošo asfaltbetona segumu</t>
  </si>
  <si>
    <t>Šķembotas bedres ierīkošana, grunts rakšana, aizvešana</t>
  </si>
  <si>
    <t>Ledusskapis: Beko, RCSA 365K 20X, hromēts, 185x600x650 vai analogs</t>
  </si>
  <si>
    <t>Jaucējkrāns: Magma, NEPTO MG-6255 (7103008), hromēts vai analogs</t>
  </si>
  <si>
    <t>Virtuves iekārtas izgatavošana un uzstādīšana pa Austrumu sienu. Toni saskaņot ar Pasūtītāju</t>
  </si>
  <si>
    <t>Virtuves iekārtas izgatavošana un uzstādīšana pa Dienvidu sienu. Toni saskaņot ar Pasūtītāju</t>
  </si>
  <si>
    <t>Stūra skapīša izgatavošana un uzstādīšana. Toni saskaņot ar Pasūtītāju</t>
  </si>
  <si>
    <t>Iebūvējamais skapis telpā Nr.107 izgatavošana un uzstādīšana. Toni saskaņot ar Pasūtītāju</t>
  </si>
  <si>
    <t>Būvlaukuma ierīkošana</t>
  </si>
  <si>
    <t>Būvtāfeles izgatavošana, uzstādīšana</t>
  </si>
  <si>
    <t>Pagaidu žoga ierīkošana uz būvniecības laiku</t>
  </si>
  <si>
    <t>Strādnieku moduļa ierīkošana uz būvniecības laiku</t>
  </si>
  <si>
    <t>WC moduļa ierīkošana uz būvniecības laiku</t>
  </si>
  <si>
    <t>Jumta lūkas FAKRO ar izbīdāmām trepēm 600x1200 mm izgatavošana un montāža</t>
  </si>
  <si>
    <t>Grīdas pamatnes un seguma atjaunošana</t>
  </si>
  <si>
    <t>Atklāts zibensnovadītajs,  apaļdzelzs D= 8mm alumīnija  ar stieples turētāju skārda jumtam</t>
  </si>
  <si>
    <t>Palīgmateriāli, savienojumi, mērījumi</t>
  </si>
  <si>
    <t>Izpilddokumentācija, apmācība</t>
  </si>
  <si>
    <t>Izpilddokumnetācija, apmācība</t>
  </si>
  <si>
    <t>Sienas atjaunošana</t>
  </si>
  <si>
    <t>Jauniešu mājas fasādes vienkāršotā atjaunošana</t>
  </si>
  <si>
    <t>Salizturīgā dren.smilts slāņa kf=1m/dnn izbūve  h min=400 mm, blietēt</t>
  </si>
  <si>
    <t>Betona bruģakmens seguma izbūve h=80mm, spraugu aizpildīšana ar smilti</t>
  </si>
  <si>
    <t>Iebūvējamās virtuves iekārtas un mēbeles</t>
  </si>
  <si>
    <t>Iebūvējama plīts virsma Bosch PKF675FP1E vai analogs</t>
  </si>
  <si>
    <t>Iebūvējama cepeškrasns Bosch HBN331E1J vai analogs</t>
  </si>
  <si>
    <t>Elektroinstalācija virtuvē</t>
  </si>
  <si>
    <t>Elektroinstalācijas izbūve virtuvē atbilstoši iebūvējamo iekārto tehnoloģijai</t>
  </si>
  <si>
    <t>Iebūvējams tvaika nosūcējs Elica Elite 26IX/A/60 vai analogs
181 x 596 x 308 - 498</t>
  </si>
  <si>
    <t>Iebūvējama akmesmasas izlietne Franke 78x43,5cm ar palīgmateriāliem vai analogs</t>
  </si>
  <si>
    <t>Iebūvējamā mikroviļņu krāsns Whirlpool AMW712IX vai analogs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</si>
</sst>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* #,##0.00_-;\-* #,##0.00_-;_-* \-??_-;_-@_-"/>
    <numFmt numFmtId="166" formatCode="m\o\n\th\ d\,\ yyyy"/>
    <numFmt numFmtId="167" formatCode="#.00"/>
    <numFmt numFmtId="168" formatCode="#."/>
    <numFmt numFmtId="169" formatCode="0.0"/>
  </numFmts>
  <fonts count="60"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1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00"/>
      <name val="Calibri"/>
      <family val="2"/>
      <charset val="204"/>
    </font>
    <font>
      <b/>
      <u/>
      <sz val="12"/>
      <name val="Times New Roman"/>
      <family val="1"/>
      <charset val="186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5" tint="-0.49998474074526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16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0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color theme="3" tint="-0.499984740745262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0" fillId="0" borderId="0" applyFill="0" applyBorder="0" applyAlignment="0" applyProtection="0"/>
    <xf numFmtId="166" fontId="11" fillId="0" borderId="0">
      <protection locked="0"/>
    </xf>
    <xf numFmtId="167" fontId="11" fillId="0" borderId="0">
      <protection locked="0"/>
    </xf>
    <xf numFmtId="168" fontId="12" fillId="0" borderId="0">
      <protection locked="0"/>
    </xf>
    <xf numFmtId="168" fontId="12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20" fillId="0" borderId="0"/>
    <xf numFmtId="0" fontId="2" fillId="0" borderId="0"/>
    <xf numFmtId="164" fontId="2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6" fillId="0" borderId="0"/>
    <xf numFmtId="0" fontId="15" fillId="0" borderId="0" applyProtection="0"/>
  </cellStyleXfs>
  <cellXfs count="37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7" fillId="0" borderId="0" xfId="27" applyFont="1"/>
    <xf numFmtId="0" fontId="5" fillId="0" borderId="0" xfId="27"/>
    <xf numFmtId="0" fontId="16" fillId="0" borderId="0" xfId="36" applyFont="1"/>
    <xf numFmtId="0" fontId="17" fillId="0" borderId="0" xfId="36" applyFont="1"/>
    <xf numFmtId="0" fontId="18" fillId="0" borderId="0" xfId="36" applyFont="1" applyAlignment="1">
      <alignment vertical="center"/>
    </xf>
    <xf numFmtId="0" fontId="16" fillId="5" borderId="0" xfId="36" applyFont="1" applyFill="1"/>
    <xf numFmtId="0" fontId="7" fillId="0" borderId="0" xfId="20" applyFont="1"/>
    <xf numFmtId="0" fontId="9" fillId="0" borderId="0" xfId="0" applyFont="1" applyAlignment="1">
      <alignment horizontal="center" vertical="top" wrapText="1"/>
    </xf>
    <xf numFmtId="0" fontId="0" fillId="0" borderId="0" xfId="0" applyFont="1"/>
    <xf numFmtId="0" fontId="7" fillId="0" borderId="0" xfId="40" applyFont="1"/>
    <xf numFmtId="0" fontId="19" fillId="0" borderId="0" xfId="41" applyFont="1"/>
    <xf numFmtId="0" fontId="7" fillId="3" borderId="0" xfId="40" applyFont="1" applyFill="1"/>
    <xf numFmtId="0" fontId="2" fillId="0" borderId="0" xfId="40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9" fillId="3" borderId="0" xfId="41" applyFont="1" applyFill="1"/>
    <xf numFmtId="0" fontId="14" fillId="0" borderId="0" xfId="45" applyFont="1" applyFill="1" applyBorder="1" applyAlignment="1">
      <alignment horizontal="left" vertical="center" wrapText="1"/>
    </xf>
    <xf numFmtId="0" fontId="0" fillId="0" borderId="0" xfId="45" applyFont="1" applyFill="1" applyBorder="1" applyAlignment="1">
      <alignment vertical="center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40" applyFont="1"/>
    <xf numFmtId="0" fontId="23" fillId="0" borderId="0" xfId="40" applyFont="1"/>
    <xf numFmtId="0" fontId="8" fillId="0" borderId="0" xfId="41" applyFont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5" fillId="8" borderId="5" xfId="0" applyFont="1" applyFill="1" applyBorder="1"/>
    <xf numFmtId="0" fontId="27" fillId="0" borderId="0" xfId="36" applyFont="1"/>
    <xf numFmtId="0" fontId="27" fillId="0" borderId="0" xfId="36" applyFont="1" applyAlignment="1">
      <alignment vertical="center"/>
    </xf>
    <xf numFmtId="0" fontId="27" fillId="0" borderId="0" xfId="36" applyFont="1" applyAlignment="1">
      <alignment horizontal="right" vertical="center"/>
    </xf>
    <xf numFmtId="49" fontId="27" fillId="0" borderId="0" xfId="36" applyNumberFormat="1" applyFont="1" applyAlignment="1">
      <alignment horizontal="center"/>
    </xf>
    <xf numFmtId="0" fontId="27" fillId="5" borderId="0" xfId="36" applyFont="1" applyFill="1"/>
    <xf numFmtId="0" fontId="28" fillId="0" borderId="0" xfId="36" applyFont="1" applyAlignment="1">
      <alignment horizontal="right" vertical="center"/>
    </xf>
    <xf numFmtId="0" fontId="28" fillId="0" borderId="0" xfId="36" applyFont="1" applyAlignment="1">
      <alignment vertical="center"/>
    </xf>
    <xf numFmtId="0" fontId="29" fillId="0" borderId="0" xfId="36" applyFont="1" applyAlignment="1">
      <alignment vertical="top"/>
    </xf>
    <xf numFmtId="0" fontId="29" fillId="5" borderId="0" xfId="36" applyFont="1" applyFill="1" applyAlignment="1">
      <alignment vertical="top"/>
    </xf>
    <xf numFmtId="0" fontId="29" fillId="0" borderId="0" xfId="36" applyFont="1"/>
    <xf numFmtId="0" fontId="30" fillId="0" borderId="0" xfId="0" applyFont="1"/>
    <xf numFmtId="0" fontId="28" fillId="0" borderId="0" xfId="36" applyFont="1" applyAlignment="1">
      <alignment horizontal="left" vertical="center"/>
    </xf>
    <xf numFmtId="0" fontId="28" fillId="0" borderId="0" xfId="36" applyFont="1"/>
    <xf numFmtId="0" fontId="28" fillId="5" borderId="0" xfId="36" applyFont="1" applyFill="1" applyAlignment="1">
      <alignment vertical="center"/>
    </xf>
    <xf numFmtId="165" fontId="31" fillId="0" borderId="0" xfId="36" applyNumberFormat="1" applyFont="1"/>
    <xf numFmtId="0" fontId="28" fillId="6" borderId="0" xfId="36" applyFont="1" applyFill="1" applyAlignment="1">
      <alignment horizontal="right" vertical="center"/>
    </xf>
    <xf numFmtId="0" fontId="28" fillId="6" borderId="0" xfId="36" applyFont="1" applyFill="1" applyAlignment="1">
      <alignment vertical="center"/>
    </xf>
    <xf numFmtId="0" fontId="32" fillId="0" borderId="0" xfId="36" applyFont="1" applyAlignment="1">
      <alignment vertical="center"/>
    </xf>
    <xf numFmtId="0" fontId="28" fillId="5" borderId="0" xfId="36" applyFont="1" applyFill="1"/>
    <xf numFmtId="0" fontId="29" fillId="0" borderId="0" xfId="36" applyFont="1" applyAlignment="1">
      <alignment vertical="center" wrapText="1"/>
    </xf>
    <xf numFmtId="0" fontId="29" fillId="0" borderId="5" xfId="36" applyFont="1" applyBorder="1" applyAlignment="1">
      <alignment horizontal="center" vertical="center" textRotation="90" wrapText="1"/>
    </xf>
    <xf numFmtId="0" fontId="29" fillId="8" borderId="5" xfId="36" applyFont="1" applyFill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 wrapText="1"/>
    </xf>
    <xf numFmtId="0" fontId="34" fillId="8" borderId="5" xfId="33" applyFont="1" applyFill="1" applyBorder="1" applyAlignment="1" applyProtection="1">
      <alignment vertical="center" wrapText="1"/>
      <protection locked="0"/>
    </xf>
    <xf numFmtId="0" fontId="35" fillId="8" borderId="5" xfId="34" applyFont="1" applyFill="1" applyBorder="1" applyAlignment="1" applyProtection="1">
      <alignment horizontal="center" vertical="center"/>
      <protection locked="0"/>
    </xf>
    <xf numFmtId="2" fontId="36" fillId="8" borderId="5" xfId="0" applyNumberFormat="1" applyFont="1" applyFill="1" applyBorder="1" applyAlignment="1">
      <alignment horizontal="center" vertical="center"/>
    </xf>
    <xf numFmtId="2" fontId="29" fillId="8" borderId="5" xfId="36" applyNumberFormat="1" applyFont="1" applyFill="1" applyBorder="1" applyAlignment="1">
      <alignment horizontal="center" vertical="center"/>
    </xf>
    <xf numFmtId="2" fontId="36" fillId="8" borderId="5" xfId="36" applyNumberFormat="1" applyFont="1" applyFill="1" applyBorder="1" applyAlignment="1">
      <alignment horizontal="center" vertical="center"/>
    </xf>
    <xf numFmtId="0" fontId="28" fillId="5" borderId="5" xfId="41" applyFont="1" applyFill="1" applyBorder="1"/>
    <xf numFmtId="2" fontId="35" fillId="3" borderId="5" xfId="0" applyNumberFormat="1" applyFont="1" applyFill="1" applyBorder="1" applyAlignment="1">
      <alignment horizontal="center" vertical="center"/>
    </xf>
    <xf numFmtId="2" fontId="35" fillId="5" borderId="5" xfId="0" applyNumberFormat="1" applyFont="1" applyFill="1" applyBorder="1" applyAlignment="1">
      <alignment horizontal="center" vertical="center"/>
    </xf>
    <xf numFmtId="2" fontId="35" fillId="0" borderId="5" xfId="0" applyNumberFormat="1" applyFont="1" applyBorder="1" applyAlignment="1">
      <alignment horizontal="center" vertical="center"/>
    </xf>
    <xf numFmtId="2" fontId="35" fillId="0" borderId="5" xfId="53" applyNumberFormat="1" applyFont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2" fontId="36" fillId="0" borderId="5" xfId="0" applyNumberFormat="1" applyFont="1" applyBorder="1" applyAlignment="1">
      <alignment horizontal="center" vertical="center"/>
    </xf>
    <xf numFmtId="2" fontId="35" fillId="5" borderId="5" xfId="41" applyNumberFormat="1" applyFont="1" applyFill="1" applyBorder="1" applyAlignment="1">
      <alignment horizontal="center" vertical="center"/>
    </xf>
    <xf numFmtId="2" fontId="35" fillId="0" borderId="5" xfId="0" applyNumberFormat="1" applyFont="1" applyFill="1" applyBorder="1" applyAlignment="1">
      <alignment horizontal="center" vertical="center"/>
    </xf>
    <xf numFmtId="2" fontId="36" fillId="5" borderId="5" xfId="0" applyNumberFormat="1" applyFont="1" applyFill="1" applyBorder="1" applyAlignment="1">
      <alignment horizontal="center" vertical="center"/>
    </xf>
    <xf numFmtId="2" fontId="29" fillId="5" borderId="5" xfId="41" applyNumberFormat="1" applyFont="1" applyFill="1" applyBorder="1" applyAlignment="1">
      <alignment horizontal="center" vertical="center"/>
    </xf>
    <xf numFmtId="0" fontId="29" fillId="0" borderId="5" xfId="36" applyFont="1" applyBorder="1" applyAlignment="1">
      <alignment horizontal="center" vertical="center"/>
    </xf>
    <xf numFmtId="0" fontId="29" fillId="5" borderId="5" xfId="36" applyFont="1" applyFill="1" applyBorder="1" applyAlignment="1">
      <alignment horizontal="center" vertical="center"/>
    </xf>
    <xf numFmtId="0" fontId="29" fillId="0" borderId="5" xfId="36" applyFont="1" applyBorder="1" applyAlignment="1">
      <alignment vertical="center" wrapText="1"/>
    </xf>
    <xf numFmtId="0" fontId="29" fillId="0" borderId="5" xfId="36" applyFont="1" applyBorder="1" applyAlignment="1">
      <alignment horizontal="center" vertical="center" wrapText="1"/>
    </xf>
    <xf numFmtId="2" fontId="29" fillId="0" borderId="5" xfId="36" applyNumberFormat="1" applyFont="1" applyBorder="1" applyAlignment="1">
      <alignment horizontal="center" vertical="center"/>
    </xf>
    <xf numFmtId="2" fontId="29" fillId="5" borderId="5" xfId="36" applyNumberFormat="1" applyFont="1" applyFill="1" applyBorder="1" applyAlignment="1">
      <alignment horizontal="center" vertical="center"/>
    </xf>
    <xf numFmtId="0" fontId="28" fillId="0" borderId="6" xfId="36" applyFont="1" applyBorder="1" applyAlignment="1">
      <alignment vertical="top"/>
    </xf>
    <xf numFmtId="0" fontId="28" fillId="5" borderId="6" xfId="36" applyFont="1" applyFill="1" applyBorder="1" applyAlignment="1">
      <alignment vertical="top"/>
    </xf>
    <xf numFmtId="165" fontId="37" fillId="0" borderId="15" xfId="36" applyNumberFormat="1" applyFont="1" applyFill="1" applyBorder="1" applyAlignment="1">
      <alignment horizontal="right" vertical="center"/>
    </xf>
    <xf numFmtId="0" fontId="38" fillId="0" borderId="0" xfId="41" applyFont="1"/>
    <xf numFmtId="0" fontId="38" fillId="3" borderId="0" xfId="41" applyFont="1" applyFill="1"/>
    <xf numFmtId="0" fontId="35" fillId="0" borderId="0" xfId="0" applyFont="1"/>
    <xf numFmtId="0" fontId="39" fillId="0" borderId="0" xfId="45" applyFont="1" applyFill="1" applyBorder="1" applyAlignment="1">
      <alignment horizontal="left" vertical="center" wrapText="1"/>
    </xf>
    <xf numFmtId="0" fontId="35" fillId="0" borderId="5" xfId="53" applyFont="1" applyFill="1" applyBorder="1" applyAlignment="1">
      <alignment horizontal="center" vertical="center"/>
    </xf>
    <xf numFmtId="2" fontId="40" fillId="0" borderId="5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5" xfId="20" applyFont="1" applyBorder="1" applyAlignment="1">
      <alignment horizontal="center" vertical="center"/>
    </xf>
    <xf numFmtId="0" fontId="41" fillId="9" borderId="5" xfId="0" applyNumberFormat="1" applyFont="1" applyFill="1" applyBorder="1" applyAlignment="1">
      <alignment horizontal="center" vertical="center" wrapText="1"/>
    </xf>
    <xf numFmtId="0" fontId="28" fillId="8" borderId="5" xfId="41" applyFont="1" applyFill="1" applyBorder="1"/>
    <xf numFmtId="0" fontId="34" fillId="9" borderId="5" xfId="0" applyNumberFormat="1" applyFont="1" applyFill="1" applyBorder="1" applyAlignment="1">
      <alignment horizontal="left" vertical="center" wrapText="1"/>
    </xf>
    <xf numFmtId="0" fontId="42" fillId="9" borderId="5" xfId="0" applyNumberFormat="1" applyFont="1" applyFill="1" applyBorder="1" applyAlignment="1">
      <alignment horizontal="center" vertical="center" wrapText="1"/>
    </xf>
    <xf numFmtId="0" fontId="43" fillId="9" borderId="5" xfId="0" applyNumberFormat="1" applyFont="1" applyFill="1" applyBorder="1" applyAlignment="1">
      <alignment horizontal="center" vertical="center" wrapText="1"/>
    </xf>
    <xf numFmtId="2" fontId="29" fillId="8" borderId="5" xfId="41" applyNumberFormat="1" applyFont="1" applyFill="1" applyBorder="1" applyAlignment="1">
      <alignment horizontal="center" vertical="center"/>
    </xf>
    <xf numFmtId="2" fontId="29" fillId="8" borderId="5" xfId="0" applyNumberFormat="1" applyFont="1" applyFill="1" applyBorder="1" applyAlignment="1">
      <alignment horizontal="center" vertical="center"/>
    </xf>
    <xf numFmtId="0" fontId="43" fillId="7" borderId="5" xfId="0" applyNumberFormat="1" applyFont="1" applyFill="1" applyBorder="1" applyAlignment="1">
      <alignment horizontal="center" vertical="center" wrapText="1"/>
    </xf>
    <xf numFmtId="0" fontId="42" fillId="7" borderId="5" xfId="0" applyFont="1" applyFill="1" applyBorder="1" applyAlignment="1">
      <alignment horizontal="left" vertical="center" wrapText="1"/>
    </xf>
    <xf numFmtId="0" fontId="42" fillId="7" borderId="5" xfId="0" applyFont="1" applyFill="1" applyBorder="1" applyAlignment="1">
      <alignment horizontal="center" vertical="center" wrapText="1"/>
    </xf>
    <xf numFmtId="2" fontId="44" fillId="5" borderId="5" xfId="0" applyNumberFormat="1" applyFont="1" applyFill="1" applyBorder="1" applyAlignment="1">
      <alignment horizontal="center" vertical="center"/>
    </xf>
    <xf numFmtId="2" fontId="35" fillId="5" borderId="5" xfId="53" applyNumberFormat="1" applyFont="1" applyFill="1" applyBorder="1" applyAlignment="1">
      <alignment horizontal="center" vertical="center"/>
    </xf>
    <xf numFmtId="0" fontId="45" fillId="9" borderId="5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left" vertical="center" wrapText="1"/>
    </xf>
    <xf numFmtId="0" fontId="42" fillId="9" borderId="5" xfId="0" applyFont="1" applyFill="1" applyBorder="1" applyAlignment="1">
      <alignment horizontal="center" vertical="center" wrapText="1"/>
    </xf>
    <xf numFmtId="2" fontId="44" fillId="8" borderId="5" xfId="0" applyNumberFormat="1" applyFont="1" applyFill="1" applyBorder="1" applyAlignment="1">
      <alignment horizontal="center" vertical="center"/>
    </xf>
    <xf numFmtId="0" fontId="43" fillId="7" borderId="5" xfId="0" applyFont="1" applyFill="1" applyBorder="1" applyAlignment="1">
      <alignment horizontal="left" vertical="center" wrapText="1"/>
    </xf>
    <xf numFmtId="0" fontId="42" fillId="9" borderId="5" xfId="0" applyFont="1" applyFill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2" fontId="28" fillId="0" borderId="5" xfId="54" applyNumberFormat="1" applyFont="1" applyBorder="1" applyAlignment="1">
      <alignment horizontal="center" vertical="center"/>
    </xf>
    <xf numFmtId="0" fontId="42" fillId="7" borderId="5" xfId="0" applyNumberFormat="1" applyFont="1" applyFill="1" applyBorder="1" applyAlignment="1">
      <alignment horizontal="center" vertical="center"/>
    </xf>
    <xf numFmtId="0" fontId="43" fillId="7" borderId="5" xfId="0" applyFont="1" applyFill="1" applyBorder="1" applyAlignment="1">
      <alignment horizontal="center" vertical="center"/>
    </xf>
    <xf numFmtId="0" fontId="42" fillId="7" borderId="5" xfId="0" applyNumberFormat="1" applyFont="1" applyFill="1" applyBorder="1" applyAlignment="1">
      <alignment horizontal="center" vertical="center" wrapText="1"/>
    </xf>
    <xf numFmtId="0" fontId="43" fillId="5" borderId="5" xfId="0" applyFont="1" applyFill="1" applyBorder="1" applyAlignment="1">
      <alignment horizontal="left" vertical="center" wrapText="1"/>
    </xf>
    <xf numFmtId="0" fontId="42" fillId="5" borderId="5" xfId="0" applyFont="1" applyFill="1" applyBorder="1" applyAlignment="1">
      <alignment horizontal="center" vertical="center" wrapText="1"/>
    </xf>
    <xf numFmtId="0" fontId="42" fillId="5" borderId="5" xfId="0" applyNumberFormat="1" applyFont="1" applyFill="1" applyBorder="1" applyAlignment="1">
      <alignment horizontal="center" vertical="center" wrapText="1"/>
    </xf>
    <xf numFmtId="2" fontId="46" fillId="5" borderId="5" xfId="55" applyNumberFormat="1" applyFont="1" applyFill="1" applyBorder="1" applyAlignment="1">
      <alignment horizontal="center" vertical="center" wrapText="1"/>
    </xf>
    <xf numFmtId="0" fontId="29" fillId="0" borderId="16" xfId="36" applyFont="1" applyBorder="1" applyAlignment="1">
      <alignment horizontal="center" vertical="center"/>
    </xf>
    <xf numFmtId="0" fontId="29" fillId="5" borderId="17" xfId="36" applyFont="1" applyFill="1" applyBorder="1" applyAlignment="1">
      <alignment horizontal="center" vertical="center"/>
    </xf>
    <xf numFmtId="0" fontId="29" fillId="0" borderId="17" xfId="36" applyFont="1" applyBorder="1" applyAlignment="1">
      <alignment vertical="center" wrapText="1"/>
    </xf>
    <xf numFmtId="0" fontId="29" fillId="0" borderId="17" xfId="36" applyFont="1" applyBorder="1" applyAlignment="1">
      <alignment horizontal="center" vertical="center" wrapText="1"/>
    </xf>
    <xf numFmtId="2" fontId="29" fillId="0" borderId="17" xfId="36" applyNumberFormat="1" applyFont="1" applyBorder="1" applyAlignment="1">
      <alignment horizontal="center" vertical="center"/>
    </xf>
    <xf numFmtId="2" fontId="29" fillId="5" borderId="17" xfId="36" applyNumberFormat="1" applyFont="1" applyFill="1" applyBorder="1" applyAlignment="1">
      <alignment horizontal="center" vertical="center"/>
    </xf>
    <xf numFmtId="2" fontId="29" fillId="0" borderId="18" xfId="36" applyNumberFormat="1" applyFont="1" applyBorder="1" applyAlignment="1">
      <alignment horizontal="center" vertical="center"/>
    </xf>
    <xf numFmtId="49" fontId="27" fillId="0" borderId="0" xfId="36" applyNumberFormat="1" applyFont="1"/>
    <xf numFmtId="3" fontId="35" fillId="8" borderId="5" xfId="0" applyNumberFormat="1" applyFont="1" applyFill="1" applyBorder="1" applyAlignment="1">
      <alignment horizontal="center" vertical="center" wrapText="1"/>
    </xf>
    <xf numFmtId="0" fontId="33" fillId="8" borderId="5" xfId="34" applyFont="1" applyFill="1" applyBorder="1" applyAlignment="1">
      <alignment horizontal="center" vertical="center" wrapText="1"/>
    </xf>
    <xf numFmtId="4" fontId="35" fillId="8" borderId="5" xfId="0" applyNumberFormat="1" applyFont="1" applyFill="1" applyBorder="1" applyAlignment="1">
      <alignment horizontal="center" vertical="center" wrapText="1"/>
    </xf>
    <xf numFmtId="4" fontId="30" fillId="8" borderId="5" xfId="0" applyNumberFormat="1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3" fillId="5" borderId="5" xfId="34" applyFont="1" applyFill="1" applyBorder="1" applyAlignment="1">
      <alignment horizontal="center" vertical="center" wrapText="1"/>
    </xf>
    <xf numFmtId="4" fontId="35" fillId="0" borderId="5" xfId="0" applyNumberFormat="1" applyFont="1" applyFill="1" applyBorder="1" applyAlignment="1" applyProtection="1">
      <alignment horizontal="center" vertical="center" shrinkToFit="1"/>
      <protection locked="0"/>
    </xf>
    <xf numFmtId="2" fontId="35" fillId="0" borderId="5" xfId="56" applyNumberFormat="1" applyFont="1" applyFill="1" applyBorder="1" applyAlignment="1">
      <alignment horizontal="center" vertical="center" shrinkToFit="1"/>
    </xf>
    <xf numFmtId="4" fontId="35" fillId="5" borderId="5" xfId="0" applyNumberFormat="1" applyFont="1" applyFill="1" applyBorder="1" applyAlignment="1" applyProtection="1">
      <alignment horizontal="center" vertical="center" shrinkToFit="1"/>
      <protection locked="0"/>
    </xf>
    <xf numFmtId="2" fontId="35" fillId="5" borderId="5" xfId="56" applyNumberFormat="1" applyFont="1" applyFill="1" applyBorder="1" applyAlignment="1">
      <alignment horizontal="center" vertical="center" shrinkToFit="1"/>
    </xf>
    <xf numFmtId="2" fontId="35" fillId="0" borderId="5" xfId="19" applyNumberFormat="1" applyFont="1" applyFill="1" applyBorder="1" applyAlignment="1">
      <alignment horizontal="center" vertical="center" wrapText="1"/>
    </xf>
    <xf numFmtId="0" fontId="35" fillId="5" borderId="5" xfId="34" applyFont="1" applyFill="1" applyBorder="1" applyAlignment="1" applyProtection="1">
      <alignment horizontal="left" vertical="center" wrapText="1" indent="1"/>
      <protection locked="0"/>
    </xf>
    <xf numFmtId="0" fontId="35" fillId="5" borderId="5" xfId="34" applyFont="1" applyFill="1" applyBorder="1" applyAlignment="1" applyProtection="1">
      <alignment horizontal="center" vertical="center"/>
      <protection locked="0"/>
    </xf>
    <xf numFmtId="2" fontId="36" fillId="5" borderId="5" xfId="36" applyNumberFormat="1" applyFont="1" applyFill="1" applyBorder="1" applyAlignment="1">
      <alignment horizontal="center" vertical="center"/>
    </xf>
    <xf numFmtId="4" fontId="39" fillId="8" borderId="5" xfId="0" applyNumberFormat="1" applyFont="1" applyFill="1" applyBorder="1" applyAlignment="1">
      <alignment horizontal="left" vertical="center" wrapText="1"/>
    </xf>
    <xf numFmtId="4" fontId="35" fillId="0" borderId="5" xfId="0" applyNumberFormat="1" applyFont="1" applyBorder="1" applyAlignment="1">
      <alignment horizontal="left" vertical="center" wrapText="1"/>
    </xf>
    <xf numFmtId="0" fontId="35" fillId="0" borderId="5" xfId="40" applyNumberFormat="1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vertical="center"/>
    </xf>
    <xf numFmtId="0" fontId="30" fillId="0" borderId="0" xfId="41" applyFont="1"/>
    <xf numFmtId="0" fontId="27" fillId="5" borderId="0" xfId="36" applyFont="1" applyFill="1" applyAlignment="1">
      <alignment vertical="center"/>
    </xf>
    <xf numFmtId="0" fontId="27" fillId="5" borderId="0" xfId="36" applyFont="1" applyFill="1" applyAlignment="1">
      <alignment horizontal="right" vertical="center"/>
    </xf>
    <xf numFmtId="0" fontId="28" fillId="5" borderId="0" xfId="36" applyFont="1" applyFill="1" applyAlignment="1">
      <alignment horizontal="right" vertical="center"/>
    </xf>
    <xf numFmtId="0" fontId="28" fillId="5" borderId="0" xfId="36" applyFont="1" applyFill="1" applyAlignment="1">
      <alignment horizontal="left" vertical="center"/>
    </xf>
    <xf numFmtId="0" fontId="32" fillId="5" borderId="0" xfId="36" applyFont="1" applyFill="1" applyAlignment="1">
      <alignment vertical="center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5" fillId="5" borderId="5" xfId="34" applyFont="1" applyFill="1" applyBorder="1" applyAlignment="1">
      <alignment horizontal="center" vertical="center" wrapText="1"/>
    </xf>
    <xf numFmtId="0" fontId="47" fillId="0" borderId="0" xfId="20" applyFont="1" applyAlignment="1">
      <alignment horizontal="center"/>
    </xf>
    <xf numFmtId="0" fontId="35" fillId="0" borderId="0" xfId="20" applyFont="1"/>
    <xf numFmtId="0" fontId="47" fillId="0" borderId="0" xfId="20" applyFont="1" applyAlignment="1">
      <alignment horizontal="right" vertical="top" wrapText="1"/>
    </xf>
    <xf numFmtId="0" fontId="47" fillId="0" borderId="0" xfId="20" applyFont="1" applyAlignment="1">
      <alignment horizontal="center" vertical="top" wrapText="1"/>
    </xf>
    <xf numFmtId="0" fontId="43" fillId="0" borderId="0" xfId="20" applyFont="1" applyAlignment="1">
      <alignment vertical="top" wrapText="1"/>
    </xf>
    <xf numFmtId="0" fontId="35" fillId="0" borderId="0" xfId="20" applyFont="1" applyAlignment="1">
      <alignment horizontal="center"/>
    </xf>
    <xf numFmtId="16" fontId="43" fillId="0" borderId="0" xfId="20" applyNumberFormat="1" applyFont="1" applyAlignment="1">
      <alignment vertical="top" wrapText="1"/>
    </xf>
    <xf numFmtId="0" fontId="30" fillId="0" borderId="0" xfId="20" applyFont="1"/>
    <xf numFmtId="0" fontId="43" fillId="0" borderId="0" xfId="20" applyFont="1" applyAlignment="1">
      <alignment horizontal="right" vertical="top" wrapText="1"/>
    </xf>
    <xf numFmtId="0" fontId="48" fillId="0" borderId="0" xfId="20" applyFont="1" applyAlignment="1">
      <alignment vertical="top" wrapText="1"/>
    </xf>
    <xf numFmtId="4" fontId="37" fillId="5" borderId="7" xfId="20" applyNumberFormat="1" applyFont="1" applyFill="1" applyBorder="1" applyAlignment="1">
      <alignment horizontal="center" vertical="center" wrapText="1"/>
    </xf>
    <xf numFmtId="0" fontId="37" fillId="0" borderId="0" xfId="20" applyFont="1" applyAlignment="1">
      <alignment horizontal="left" vertical="center"/>
    </xf>
    <xf numFmtId="0" fontId="30" fillId="0" borderId="0" xfId="0" applyFont="1" applyAlignment="1">
      <alignment horizontal="right"/>
    </xf>
    <xf numFmtId="0" fontId="49" fillId="0" borderId="0" xfId="20" applyFont="1" applyAlignment="1">
      <alignment horizontal="left"/>
    </xf>
    <xf numFmtId="0" fontId="34" fillId="0" borderId="5" xfId="20" applyFont="1" applyBorder="1" applyAlignment="1">
      <alignment horizontal="center" vertical="center" wrapText="1"/>
    </xf>
    <xf numFmtId="0" fontId="48" fillId="0" borderId="5" xfId="20" applyFont="1" applyBorder="1" applyAlignment="1">
      <alignment horizontal="justify" vertical="top" wrapText="1"/>
    </xf>
    <xf numFmtId="0" fontId="34" fillId="0" borderId="5" xfId="20" applyFont="1" applyBorder="1" applyAlignment="1">
      <alignment horizontal="right" vertical="top" wrapText="1"/>
    </xf>
    <xf numFmtId="9" fontId="34" fillId="0" borderId="5" xfId="20" applyNumberFormat="1" applyFont="1" applyBorder="1" applyAlignment="1">
      <alignment horizontal="center" vertical="center" wrapText="1"/>
    </xf>
    <xf numFmtId="4" fontId="37" fillId="0" borderId="5" xfId="20" applyNumberFormat="1" applyFont="1" applyBorder="1" applyAlignment="1">
      <alignment horizontal="center" vertical="top" wrapText="1"/>
    </xf>
    <xf numFmtId="0" fontId="34" fillId="0" borderId="5" xfId="20" applyFont="1" applyBorder="1" applyAlignment="1">
      <alignment horizontal="right" vertical="center" wrapText="1"/>
    </xf>
    <xf numFmtId="0" fontId="50" fillId="0" borderId="9" xfId="0" applyFont="1" applyFill="1" applyBorder="1" applyAlignment="1">
      <alignment horizontal="right"/>
    </xf>
    <xf numFmtId="0" fontId="48" fillId="0" borderId="0" xfId="20" applyFont="1" applyAlignment="1">
      <alignment horizontal="justify"/>
    </xf>
    <xf numFmtId="0" fontId="30" fillId="0" borderId="0" xfId="2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30" fillId="0" borderId="0" xfId="20" applyFont="1" applyBorder="1" applyAlignment="1">
      <alignment vertical="top" wrapText="1"/>
    </xf>
    <xf numFmtId="0" fontId="30" fillId="0" borderId="0" xfId="20" applyFont="1" applyAlignment="1">
      <alignment horizontal="left"/>
    </xf>
    <xf numFmtId="0" fontId="30" fillId="0" borderId="0" xfId="0" applyFont="1" applyAlignment="1">
      <alignment horizontal="left"/>
    </xf>
    <xf numFmtId="0" fontId="35" fillId="0" borderId="0" xfId="40" applyFont="1"/>
    <xf numFmtId="4" fontId="35" fillId="3" borderId="5" xfId="0" applyNumberFormat="1" applyFont="1" applyFill="1" applyBorder="1" applyAlignment="1">
      <alignment horizontal="center"/>
    </xf>
    <xf numFmtId="4" fontId="36" fillId="0" borderId="5" xfId="0" applyNumberFormat="1" applyFont="1" applyBorder="1" applyAlignment="1">
      <alignment horizontal="center"/>
    </xf>
    <xf numFmtId="0" fontId="39" fillId="0" borderId="5" xfId="20" applyFont="1" applyBorder="1" applyAlignment="1">
      <alignment horizontal="center" vertical="top" wrapText="1"/>
    </xf>
    <xf numFmtId="49" fontId="39" fillId="0" borderId="5" xfId="20" applyNumberFormat="1" applyFont="1" applyBorder="1" applyAlignment="1">
      <alignment horizontal="center" vertical="top" wrapText="1"/>
    </xf>
    <xf numFmtId="4" fontId="35" fillId="3" borderId="5" xfId="20" applyNumberFormat="1" applyFont="1" applyFill="1" applyBorder="1" applyAlignment="1">
      <alignment horizontal="center"/>
    </xf>
    <xf numFmtId="4" fontId="35" fillId="0" borderId="5" xfId="20" applyNumberFormat="1" applyFont="1" applyBorder="1" applyAlignment="1">
      <alignment horizontal="center"/>
    </xf>
    <xf numFmtId="49" fontId="34" fillId="0" borderId="5" xfId="20" applyNumberFormat="1" applyFont="1" applyBorder="1" applyAlignment="1">
      <alignment horizontal="center" vertical="center" wrapText="1"/>
    </xf>
    <xf numFmtId="4" fontId="37" fillId="5" borderId="5" xfId="20" applyNumberFormat="1" applyFont="1" applyFill="1" applyBorder="1" applyAlignment="1">
      <alignment horizontal="center" vertical="top" wrapText="1"/>
    </xf>
    <xf numFmtId="3" fontId="35" fillId="8" borderId="5" xfId="46" applyNumberFormat="1" applyFont="1" applyFill="1" applyBorder="1" applyAlignment="1">
      <alignment horizontal="center" vertical="center" wrapText="1"/>
    </xf>
    <xf numFmtId="4" fontId="35" fillId="8" borderId="5" xfId="46" applyNumberFormat="1" applyFont="1" applyFill="1" applyBorder="1" applyAlignment="1">
      <alignment horizontal="center" vertical="center" wrapText="1"/>
    </xf>
    <xf numFmtId="4" fontId="30" fillId="8" borderId="5" xfId="46" applyNumberFormat="1" applyFont="1" applyFill="1" applyBorder="1" applyAlignment="1">
      <alignment horizontal="center" vertical="center" wrapText="1"/>
    </xf>
    <xf numFmtId="2" fontId="36" fillId="8" borderId="5" xfId="46" applyNumberFormat="1" applyFont="1" applyFill="1" applyBorder="1" applyAlignment="1">
      <alignment horizontal="center" vertical="center"/>
    </xf>
    <xf numFmtId="0" fontId="51" fillId="0" borderId="5" xfId="47" applyFont="1" applyBorder="1" applyAlignment="1">
      <alignment horizontal="center" vertical="center"/>
    </xf>
    <xf numFmtId="0" fontId="40" fillId="0" borderId="5" xfId="46" applyFont="1" applyFill="1" applyBorder="1" applyAlignment="1">
      <alignment vertical="top" wrapText="1"/>
    </xf>
    <xf numFmtId="4" fontId="29" fillId="5" borderId="5" xfId="45" applyNumberFormat="1" applyFont="1" applyFill="1" applyBorder="1" applyAlignment="1">
      <alignment horizontal="center" vertical="center" wrapText="1"/>
    </xf>
    <xf numFmtId="2" fontId="35" fillId="5" borderId="5" xfId="34" applyNumberFormat="1" applyFont="1" applyFill="1" applyBorder="1" applyAlignment="1" applyProtection="1">
      <alignment horizontal="center" vertical="center"/>
      <protection locked="0"/>
    </xf>
    <xf numFmtId="2" fontId="44" fillId="5" borderId="5" xfId="46" applyNumberFormat="1" applyFont="1" applyFill="1" applyBorder="1" applyAlignment="1">
      <alignment horizontal="center" vertical="center"/>
    </xf>
    <xf numFmtId="2" fontId="40" fillId="5" borderId="5" xfId="0" applyNumberFormat="1" applyFont="1" applyFill="1" applyBorder="1" applyAlignment="1">
      <alignment horizontal="center" vertical="center"/>
    </xf>
    <xf numFmtId="2" fontId="40" fillId="5" borderId="5" xfId="46" applyNumberFormat="1" applyFont="1" applyFill="1" applyBorder="1" applyAlignment="1">
      <alignment horizontal="center" vertical="center"/>
    </xf>
    <xf numFmtId="0" fontId="33" fillId="3" borderId="5" xfId="48" applyFont="1" applyFill="1" applyBorder="1" applyAlignment="1">
      <alignment horizontal="center" vertical="center" wrapText="1"/>
    </xf>
    <xf numFmtId="1" fontId="35" fillId="5" borderId="5" xfId="34" applyNumberFormat="1" applyFont="1" applyFill="1" applyBorder="1" applyAlignment="1" applyProtection="1">
      <alignment horizontal="center" vertical="center"/>
      <protection locked="0"/>
    </xf>
    <xf numFmtId="0" fontId="40" fillId="0" borderId="5" xfId="46" applyFont="1" applyFill="1" applyBorder="1" applyAlignment="1">
      <alignment horizontal="right" vertical="top" wrapText="1"/>
    </xf>
    <xf numFmtId="0" fontId="33" fillId="0" borderId="5" xfId="43" applyFont="1" applyFill="1" applyBorder="1" applyAlignment="1">
      <alignment horizontal="center" vertical="center" wrapText="1"/>
    </xf>
    <xf numFmtId="0" fontId="35" fillId="5" borderId="5" xfId="34" applyFont="1" applyFill="1" applyBorder="1" applyAlignment="1" applyProtection="1">
      <alignment horizontal="right" vertical="center" wrapText="1"/>
      <protection locked="0"/>
    </xf>
    <xf numFmtId="4" fontId="35" fillId="5" borderId="5" xfId="34" applyNumberFormat="1" applyFont="1" applyFill="1" applyBorder="1" applyAlignment="1" applyProtection="1">
      <alignment horizontal="center" vertical="center"/>
      <protection locked="0"/>
    </xf>
    <xf numFmtId="2" fontId="40" fillId="8" borderId="5" xfId="0" applyNumberFormat="1" applyFont="1" applyFill="1" applyBorder="1" applyAlignment="1">
      <alignment horizontal="center" vertical="center"/>
    </xf>
    <xf numFmtId="0" fontId="33" fillId="5" borderId="5" xfId="48" applyFont="1" applyFill="1" applyBorder="1" applyAlignment="1">
      <alignment horizontal="center" vertical="center" wrapText="1"/>
    </xf>
    <xf numFmtId="0" fontId="35" fillId="5" borderId="5" xfId="34" applyFont="1" applyFill="1" applyBorder="1" applyAlignment="1" applyProtection="1">
      <alignment vertical="center" wrapText="1"/>
      <protection locked="0"/>
    </xf>
    <xf numFmtId="0" fontId="35" fillId="0" borderId="5" xfId="34" applyFont="1" applyBorder="1" applyAlignment="1" applyProtection="1">
      <alignment horizontal="right" vertical="center" wrapText="1" indent="1"/>
      <protection locked="0"/>
    </xf>
    <xf numFmtId="0" fontId="35" fillId="5" borderId="5" xfId="0" applyFont="1" applyFill="1" applyBorder="1" applyAlignment="1">
      <alignment horizontal="left" wrapText="1"/>
    </xf>
    <xf numFmtId="0" fontId="33" fillId="5" borderId="5" xfId="43" applyFont="1" applyFill="1" applyBorder="1" applyAlignment="1">
      <alignment horizontal="center" vertical="center" wrapText="1"/>
    </xf>
    <xf numFmtId="0" fontId="35" fillId="5" borderId="5" xfId="34" applyFont="1" applyFill="1" applyBorder="1" applyAlignment="1" applyProtection="1">
      <alignment horizontal="right" vertical="center" wrapText="1" indent="1"/>
      <protection locked="0"/>
    </xf>
    <xf numFmtId="0" fontId="33" fillId="5" borderId="5" xfId="50" applyFont="1" applyFill="1" applyBorder="1" applyAlignment="1">
      <alignment horizontal="center" vertical="center" wrapText="1"/>
    </xf>
    <xf numFmtId="0" fontId="35" fillId="5" borderId="5" xfId="46" applyFont="1" applyFill="1" applyBorder="1" applyAlignment="1">
      <alignment horizontal="left" wrapText="1"/>
    </xf>
    <xf numFmtId="0" fontId="39" fillId="5" borderId="5" xfId="46" applyFont="1" applyFill="1" applyBorder="1" applyAlignment="1">
      <alignment horizontal="left" wrapText="1"/>
    </xf>
    <xf numFmtId="0" fontId="29" fillId="5" borderId="5" xfId="46" applyFont="1" applyFill="1" applyBorder="1" applyAlignment="1">
      <alignment horizontal="left" wrapText="1"/>
    </xf>
    <xf numFmtId="169" fontId="35" fillId="5" borderId="5" xfId="34" applyNumberFormat="1" applyFont="1" applyFill="1" applyBorder="1" applyAlignment="1" applyProtection="1">
      <alignment horizontal="center" vertical="center"/>
      <protection locked="0"/>
    </xf>
    <xf numFmtId="0" fontId="52" fillId="5" borderId="5" xfId="34" applyFont="1" applyFill="1" applyBorder="1" applyAlignment="1" applyProtection="1">
      <alignment horizontal="center" vertical="center" wrapText="1"/>
      <protection locked="0"/>
    </xf>
    <xf numFmtId="0" fontId="35" fillId="5" borderId="5" xfId="46" applyFont="1" applyFill="1" applyBorder="1" applyAlignment="1">
      <alignment horizontal="center" vertical="center"/>
    </xf>
    <xf numFmtId="3" fontId="35" fillId="0" borderId="5" xfId="46" applyNumberFormat="1" applyFont="1" applyBorder="1" applyAlignment="1">
      <alignment horizontal="center" vertical="center" wrapText="1"/>
    </xf>
    <xf numFmtId="4" fontId="35" fillId="5" borderId="5" xfId="46" applyNumberFormat="1" applyFont="1" applyFill="1" applyBorder="1" applyAlignment="1">
      <alignment horizontal="center" vertical="center" wrapText="1"/>
    </xf>
    <xf numFmtId="4" fontId="30" fillId="5" borderId="5" xfId="0" applyNumberFormat="1" applyFont="1" applyFill="1" applyBorder="1" applyAlignment="1">
      <alignment horizontal="center" vertical="center" wrapText="1"/>
    </xf>
    <xf numFmtId="2" fontId="36" fillId="5" borderId="5" xfId="46" applyNumberFormat="1" applyFont="1" applyFill="1" applyBorder="1" applyAlignment="1">
      <alignment horizontal="center" vertical="center"/>
    </xf>
    <xf numFmtId="0" fontId="33" fillId="3" borderId="5" xfId="34" applyFont="1" applyFill="1" applyBorder="1" applyAlignment="1">
      <alignment horizontal="center" vertical="center" wrapText="1"/>
    </xf>
    <xf numFmtId="4" fontId="35" fillId="0" borderId="5" xfId="0" applyNumberFormat="1" applyFont="1" applyFill="1" applyBorder="1" applyAlignment="1">
      <alignment horizontal="left" vertical="center" wrapText="1"/>
    </xf>
    <xf numFmtId="4" fontId="35" fillId="5" borderId="5" xfId="0" applyNumberFormat="1" applyFont="1" applyFill="1" applyBorder="1" applyAlignment="1">
      <alignment horizontal="center" vertical="center" wrapText="1"/>
    </xf>
    <xf numFmtId="2" fontId="40" fillId="5" borderId="5" xfId="51" applyNumberFormat="1" applyFont="1" applyFill="1" applyBorder="1" applyAlignment="1">
      <alignment horizontal="center" vertical="center"/>
    </xf>
    <xf numFmtId="4" fontId="35" fillId="0" borderId="5" xfId="20" applyNumberFormat="1" applyFont="1" applyBorder="1" applyAlignment="1">
      <alignment horizontal="left" vertical="center" wrapText="1"/>
    </xf>
    <xf numFmtId="4" fontId="35" fillId="5" borderId="5" xfId="20" applyNumberFormat="1" applyFont="1" applyFill="1" applyBorder="1" applyAlignment="1">
      <alignment horizontal="center" vertical="center" wrapText="1"/>
    </xf>
    <xf numFmtId="2" fontId="40" fillId="5" borderId="5" xfId="52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left" wrapText="1"/>
    </xf>
    <xf numFmtId="0" fontId="28" fillId="0" borderId="5" xfId="41" applyFont="1" applyBorder="1"/>
    <xf numFmtId="0" fontId="35" fillId="5" borderId="5" xfId="0" applyFont="1" applyFill="1" applyBorder="1" applyAlignment="1">
      <alignment horizontal="center" vertical="center"/>
    </xf>
    <xf numFmtId="2" fontId="35" fillId="5" borderId="5" xfId="52" applyNumberFormat="1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4" fontId="34" fillId="8" borderId="5" xfId="0" applyNumberFormat="1" applyFont="1" applyFill="1" applyBorder="1" applyAlignment="1">
      <alignment horizontal="left" vertical="center" wrapText="1"/>
    </xf>
    <xf numFmtId="2" fontId="40" fillId="8" borderId="5" xfId="51" applyNumberFormat="1" applyFont="1" applyFill="1" applyBorder="1" applyAlignment="1">
      <alignment horizontal="center" vertical="center"/>
    </xf>
    <xf numFmtId="4" fontId="53" fillId="0" borderId="0" xfId="20" applyNumberFormat="1" applyFont="1"/>
    <xf numFmtId="0" fontId="28" fillId="0" borderId="0" xfId="27" applyFont="1"/>
    <xf numFmtId="0" fontId="35" fillId="0" borderId="0" xfId="27" applyFont="1"/>
    <xf numFmtId="0" fontId="35" fillId="0" borderId="0" xfId="27" applyFont="1" applyAlignment="1">
      <alignment horizontal="right"/>
    </xf>
    <xf numFmtId="0" fontId="43" fillId="0" borderId="0" xfId="27" applyFont="1" applyAlignment="1">
      <alignment horizontal="right"/>
    </xf>
    <xf numFmtId="0" fontId="34" fillId="0" borderId="0" xfId="27" applyFont="1" applyAlignment="1">
      <alignment horizontal="center"/>
    </xf>
    <xf numFmtId="0" fontId="55" fillId="0" borderId="0" xfId="27" applyFont="1" applyAlignment="1">
      <alignment horizontal="right" vertical="center" wrapText="1"/>
    </xf>
    <xf numFmtId="0" fontId="34" fillId="0" borderId="0" xfId="27" applyFont="1" applyAlignment="1">
      <alignment horizontal="right" wrapText="1"/>
    </xf>
    <xf numFmtId="0" fontId="30" fillId="0" borderId="0" xfId="27" applyFont="1" applyAlignment="1">
      <alignment horizontal="right"/>
    </xf>
    <xf numFmtId="0" fontId="49" fillId="5" borderId="0" xfId="27" applyFont="1" applyFill="1" applyAlignment="1">
      <alignment horizontal="right"/>
    </xf>
    <xf numFmtId="0" fontId="28" fillId="0" borderId="0" xfId="40" applyFont="1"/>
    <xf numFmtId="0" fontId="37" fillId="0" borderId="5" xfId="40" applyFont="1" applyBorder="1" applyAlignment="1">
      <alignment horizontal="center" vertical="center" wrapText="1"/>
    </xf>
    <xf numFmtId="0" fontId="37" fillId="0" borderId="5" xfId="40" applyFont="1" applyBorder="1" applyAlignment="1">
      <alignment horizontal="left" vertical="center" wrapText="1"/>
    </xf>
    <xf numFmtId="4" fontId="37" fillId="5" borderId="5" xfId="40" applyNumberFormat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right" vertical="top" wrapText="1"/>
    </xf>
    <xf numFmtId="4" fontId="37" fillId="0" borderId="5" xfId="0" applyNumberFormat="1" applyFont="1" applyBorder="1" applyAlignment="1">
      <alignment horizontal="center" vertical="top" wrapText="1"/>
    </xf>
    <xf numFmtId="0" fontId="35" fillId="0" borderId="5" xfId="0" applyFont="1" applyBorder="1" applyAlignment="1">
      <alignment horizontal="right"/>
    </xf>
    <xf numFmtId="0" fontId="56" fillId="3" borderId="0" xfId="40" applyFont="1" applyFill="1" applyBorder="1" applyAlignment="1">
      <alignment horizontal="right" vertical="top" wrapText="1"/>
    </xf>
    <xf numFmtId="4" fontId="37" fillId="3" borderId="0" xfId="40" applyNumberFormat="1" applyFont="1" applyFill="1" applyBorder="1" applyAlignment="1">
      <alignment horizontal="center" vertical="top" wrapText="1"/>
    </xf>
    <xf numFmtId="0" fontId="35" fillId="0" borderId="0" xfId="40" applyFont="1" applyAlignment="1">
      <alignment horizontal="justify"/>
    </xf>
    <xf numFmtId="4" fontId="35" fillId="0" borderId="0" xfId="40" applyNumberFormat="1" applyFont="1"/>
    <xf numFmtId="4" fontId="57" fillId="0" borderId="0" xfId="0" applyNumberFormat="1" applyFont="1"/>
    <xf numFmtId="0" fontId="58" fillId="0" borderId="0" xfId="0" applyFont="1" applyAlignment="1">
      <alignment horizontal="center" vertical="top" wrapText="1"/>
    </xf>
    <xf numFmtId="0" fontId="59" fillId="0" borderId="0" xfId="40" applyFont="1"/>
    <xf numFmtId="0" fontId="37" fillId="0" borderId="5" xfId="40" applyFont="1" applyBorder="1" applyAlignment="1">
      <alignment horizontal="center" vertical="top" wrapText="1"/>
    </xf>
    <xf numFmtId="0" fontId="37" fillId="0" borderId="5" xfId="40" applyFont="1" applyBorder="1" applyAlignment="1">
      <alignment horizontal="justify" vertical="top" wrapText="1"/>
    </xf>
    <xf numFmtId="4" fontId="37" fillId="3" borderId="5" xfId="40" applyNumberFormat="1" applyFont="1" applyFill="1" applyBorder="1" applyAlignment="1">
      <alignment horizontal="center" vertical="top" wrapText="1"/>
    </xf>
    <xf numFmtId="0" fontId="43" fillId="5" borderId="5" xfId="34" applyFont="1" applyFill="1" applyBorder="1" applyAlignment="1">
      <alignment horizontal="center" vertical="center" wrapText="1"/>
    </xf>
    <xf numFmtId="0" fontId="32" fillId="5" borderId="5" xfId="41" applyFont="1" applyFill="1" applyBorder="1"/>
    <xf numFmtId="4" fontId="43" fillId="0" borderId="5" xfId="0" applyNumberFormat="1" applyFont="1" applyBorder="1" applyAlignment="1">
      <alignment horizontal="left" vertical="center" wrapText="1"/>
    </xf>
    <xf numFmtId="4" fontId="43" fillId="0" borderId="5" xfId="0" applyNumberFormat="1" applyFont="1" applyBorder="1" applyAlignment="1">
      <alignment horizontal="center" vertical="center" wrapText="1"/>
    </xf>
    <xf numFmtId="4" fontId="43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/>
    <xf numFmtId="0" fontId="32" fillId="0" borderId="5" xfId="0" applyFont="1" applyBorder="1" applyAlignment="1">
      <alignment horizontal="center"/>
    </xf>
    <xf numFmtId="0" fontId="32" fillId="0" borderId="5" xfId="36" applyFont="1" applyBorder="1" applyAlignment="1">
      <alignment vertical="center" wrapText="1"/>
    </xf>
    <xf numFmtId="0" fontId="32" fillId="0" borderId="5" xfId="36" applyFont="1" applyBorder="1" applyAlignment="1">
      <alignment horizontal="center" vertical="center" wrapText="1"/>
    </xf>
    <xf numFmtId="2" fontId="32" fillId="0" borderId="5" xfId="36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5" xfId="0" applyFont="1" applyFill="1" applyBorder="1" applyAlignment="1">
      <alignment horizontal="left" vertical="center"/>
    </xf>
    <xf numFmtId="0" fontId="43" fillId="0" borderId="5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49" fontId="43" fillId="0" borderId="5" xfId="0" applyNumberFormat="1" applyFont="1" applyFill="1" applyBorder="1" applyAlignment="1">
      <alignment horizontal="left" wrapText="1"/>
    </xf>
    <xf numFmtId="0" fontId="43" fillId="0" borderId="5" xfId="0" applyFont="1" applyFill="1" applyBorder="1" applyAlignment="1">
      <alignment horizontal="left" wrapText="1"/>
    </xf>
    <xf numFmtId="0" fontId="43" fillId="0" borderId="5" xfId="0" applyFont="1" applyFill="1" applyBorder="1" applyAlignment="1">
      <alignment horizontal="left"/>
    </xf>
    <xf numFmtId="0" fontId="43" fillId="0" borderId="5" xfId="0" applyFont="1" applyFill="1" applyBorder="1" applyAlignment="1">
      <alignment horizontal="center" vertical="center" wrapText="1"/>
    </xf>
    <xf numFmtId="1" fontId="43" fillId="0" borderId="5" xfId="0" applyNumberFormat="1" applyFont="1" applyFill="1" applyBorder="1" applyAlignment="1">
      <alignment horizontal="center" vertical="center" wrapText="1"/>
    </xf>
    <xf numFmtId="1" fontId="43" fillId="0" borderId="5" xfId="0" applyNumberFormat="1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vertical="center"/>
    </xf>
    <xf numFmtId="0" fontId="43" fillId="0" borderId="5" xfId="0" applyFont="1" applyFill="1" applyBorder="1" applyAlignment="1">
      <alignment vertical="center" wrapText="1"/>
    </xf>
    <xf numFmtId="0" fontId="32" fillId="0" borderId="5" xfId="0" applyFont="1" applyBorder="1" applyAlignment="1">
      <alignment vertical="center"/>
    </xf>
    <xf numFmtId="0" fontId="43" fillId="5" borderId="5" xfId="41" applyFont="1" applyFill="1" applyBorder="1"/>
    <xf numFmtId="0" fontId="43" fillId="0" borderId="5" xfId="0" applyFont="1" applyBorder="1" applyAlignment="1">
      <alignment vertical="center"/>
    </xf>
    <xf numFmtId="0" fontId="43" fillId="0" borderId="5" xfId="0" applyFont="1" applyBorder="1"/>
    <xf numFmtId="0" fontId="43" fillId="0" borderId="5" xfId="0" applyFont="1" applyBorder="1" applyAlignment="1">
      <alignment horizontal="center"/>
    </xf>
    <xf numFmtId="0" fontId="43" fillId="0" borderId="5" xfId="0" applyFont="1" applyBorder="1" applyAlignment="1">
      <alignment vertical="center" wrapText="1"/>
    </xf>
    <xf numFmtId="0" fontId="32" fillId="0" borderId="5" xfId="0" applyFont="1" applyBorder="1" applyAlignment="1">
      <alignment wrapText="1"/>
    </xf>
    <xf numFmtId="0" fontId="32" fillId="5" borderId="5" xfId="36" applyFont="1" applyFill="1" applyBorder="1" applyAlignment="1">
      <alignment horizontal="center" vertical="center"/>
    </xf>
    <xf numFmtId="0" fontId="32" fillId="5" borderId="5" xfId="41" applyFont="1" applyFill="1" applyBorder="1" applyAlignment="1">
      <alignment vertical="center"/>
    </xf>
    <xf numFmtId="0" fontId="32" fillId="0" borderId="5" xfId="0" applyFont="1" applyBorder="1" applyAlignment="1">
      <alignment horizontal="left" vertical="center" wrapText="1"/>
    </xf>
    <xf numFmtId="0" fontId="43" fillId="5" borderId="5" xfId="41" applyFont="1" applyFill="1" applyBorder="1" applyAlignment="1">
      <alignment vertical="center"/>
    </xf>
    <xf numFmtId="0" fontId="43" fillId="0" borderId="5" xfId="0" applyFont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/>
    </xf>
    <xf numFmtId="2" fontId="29" fillId="5" borderId="5" xfId="0" applyNumberFormat="1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 wrapText="1"/>
    </xf>
    <xf numFmtId="0" fontId="28" fillId="11" borderId="5" xfId="41" applyFont="1" applyFill="1" applyBorder="1"/>
    <xf numFmtId="0" fontId="42" fillId="11" borderId="5" xfId="0" applyFont="1" applyFill="1" applyBorder="1" applyAlignment="1">
      <alignment horizontal="center" vertical="center" wrapText="1"/>
    </xf>
    <xf numFmtId="0" fontId="42" fillId="10" borderId="5" xfId="0" applyNumberFormat="1" applyFont="1" applyFill="1" applyBorder="1" applyAlignment="1">
      <alignment horizontal="center" vertical="center" wrapText="1"/>
    </xf>
    <xf numFmtId="0" fontId="42" fillId="11" borderId="5" xfId="0" applyNumberFormat="1" applyFont="1" applyFill="1" applyBorder="1" applyAlignment="1">
      <alignment horizontal="center" vertical="center" wrapText="1"/>
    </xf>
    <xf numFmtId="2" fontId="46" fillId="11" borderId="5" xfId="55" applyNumberFormat="1" applyFont="1" applyFill="1" applyBorder="1" applyAlignment="1">
      <alignment horizontal="center" vertical="center" wrapText="1"/>
    </xf>
    <xf numFmtId="2" fontId="44" fillId="11" borderId="5" xfId="0" applyNumberFormat="1" applyFont="1" applyFill="1" applyBorder="1" applyAlignment="1">
      <alignment horizontal="center" vertical="center"/>
    </xf>
    <xf numFmtId="2" fontId="35" fillId="11" borderId="5" xfId="0" applyNumberFormat="1" applyFont="1" applyFill="1" applyBorder="1" applyAlignment="1">
      <alignment horizontal="center" vertical="center"/>
    </xf>
    <xf numFmtId="2" fontId="35" fillId="11" borderId="5" xfId="53" applyNumberFormat="1" applyFont="1" applyFill="1" applyBorder="1" applyAlignment="1">
      <alignment horizontal="center" vertical="center"/>
    </xf>
    <xf numFmtId="2" fontId="29" fillId="11" borderId="5" xfId="0" applyNumberFormat="1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left" vertical="center" wrapText="1"/>
    </xf>
    <xf numFmtId="0" fontId="54" fillId="2" borderId="1" xfId="27" applyFont="1" applyFill="1" applyBorder="1" applyAlignment="1">
      <alignment horizontal="center"/>
    </xf>
    <xf numFmtId="0" fontId="54" fillId="2" borderId="2" xfId="27" applyFont="1" applyFill="1" applyBorder="1" applyAlignment="1">
      <alignment horizontal="center"/>
    </xf>
    <xf numFmtId="0" fontId="54" fillId="2" borderId="3" xfId="27" applyFont="1" applyFill="1" applyBorder="1" applyAlignment="1">
      <alignment horizontal="center"/>
    </xf>
    <xf numFmtId="0" fontId="55" fillId="0" borderId="0" xfId="27" applyFont="1" applyAlignment="1">
      <alignment horizontal="left" vertical="center" wrapText="1"/>
    </xf>
    <xf numFmtId="0" fontId="43" fillId="0" borderId="4" xfId="40" applyFont="1" applyBorder="1" applyAlignment="1">
      <alignment horizontal="center" vertical="top" wrapText="1"/>
    </xf>
    <xf numFmtId="0" fontId="43" fillId="0" borderId="6" xfId="40" applyFont="1" applyBorder="1" applyAlignment="1">
      <alignment horizontal="center" vertical="top" wrapText="1"/>
    </xf>
    <xf numFmtId="0" fontId="43" fillId="0" borderId="5" xfId="40" applyFont="1" applyBorder="1" applyAlignment="1">
      <alignment horizontal="center" vertical="top" wrapText="1"/>
    </xf>
    <xf numFmtId="0" fontId="34" fillId="5" borderId="0" xfId="0" applyFont="1" applyFill="1" applyAlignment="1">
      <alignment horizontal="left" vertical="top" wrapText="1"/>
    </xf>
    <xf numFmtId="0" fontId="48" fillId="0" borderId="5" xfId="20" applyFont="1" applyBorder="1" applyAlignment="1">
      <alignment horizontal="justify" vertical="top" wrapText="1"/>
    </xf>
    <xf numFmtId="0" fontId="43" fillId="0" borderId="0" xfId="20" applyFont="1" applyAlignment="1">
      <alignment horizontal="left" vertical="top" wrapText="1"/>
    </xf>
    <xf numFmtId="0" fontId="34" fillId="0" borderId="5" xfId="20" applyFont="1" applyBorder="1" applyAlignment="1">
      <alignment horizontal="center" vertical="center" wrapText="1"/>
    </xf>
    <xf numFmtId="0" fontId="34" fillId="0" borderId="5" xfId="20" applyFont="1" applyBorder="1" applyAlignment="1">
      <alignment horizontal="right" vertical="center" wrapText="1"/>
    </xf>
    <xf numFmtId="0" fontId="47" fillId="0" borderId="0" xfId="0" applyFont="1" applyFill="1" applyBorder="1" applyAlignment="1">
      <alignment horizontal="center"/>
    </xf>
    <xf numFmtId="0" fontId="39" fillId="0" borderId="5" xfId="20" applyFont="1" applyBorder="1" applyAlignment="1">
      <alignment horizontal="center" vertical="top" wrapText="1"/>
    </xf>
    <xf numFmtId="0" fontId="34" fillId="0" borderId="0" xfId="20" applyFont="1" applyAlignment="1">
      <alignment horizontal="center" vertical="top" wrapText="1"/>
    </xf>
    <xf numFmtId="0" fontId="34" fillId="0" borderId="8" xfId="20" applyFont="1" applyBorder="1" applyAlignment="1">
      <alignment horizontal="center" vertical="top" wrapText="1"/>
    </xf>
    <xf numFmtId="0" fontId="48" fillId="0" borderId="5" xfId="20" applyFont="1" applyBorder="1" applyAlignment="1">
      <alignment horizontal="center" vertical="top" wrapText="1"/>
    </xf>
    <xf numFmtId="0" fontId="34" fillId="0" borderId="5" xfId="0" applyFont="1" applyBorder="1" applyAlignment="1">
      <alignment horizontal="left" vertical="center" wrapText="1"/>
    </xf>
    <xf numFmtId="0" fontId="47" fillId="4" borderId="1" xfId="20" applyFont="1" applyFill="1" applyBorder="1" applyAlignment="1">
      <alignment horizontal="center"/>
    </xf>
    <xf numFmtId="0" fontId="47" fillId="4" borderId="2" xfId="20" applyFont="1" applyFill="1" applyBorder="1" applyAlignment="1">
      <alignment horizontal="center"/>
    </xf>
    <xf numFmtId="0" fontId="47" fillId="4" borderId="3" xfId="20" applyFont="1" applyFill="1" applyBorder="1" applyAlignment="1">
      <alignment horizontal="center"/>
    </xf>
    <xf numFmtId="0" fontId="43" fillId="0" borderId="0" xfId="20" applyFont="1" applyAlignment="1">
      <alignment horizontal="right" vertical="center" wrapText="1"/>
    </xf>
    <xf numFmtId="0" fontId="43" fillId="0" borderId="0" xfId="20" applyFont="1" applyAlignment="1">
      <alignment horizontal="right" vertical="top" wrapText="1"/>
    </xf>
    <xf numFmtId="0" fontId="34" fillId="0" borderId="10" xfId="20" applyFont="1" applyBorder="1" applyAlignment="1">
      <alignment horizontal="center" vertical="center" wrapText="1"/>
    </xf>
    <xf numFmtId="0" fontId="34" fillId="0" borderId="11" xfId="20" applyFont="1" applyBorder="1" applyAlignment="1">
      <alignment horizontal="center" vertical="center" wrapText="1"/>
    </xf>
    <xf numFmtId="0" fontId="34" fillId="0" borderId="12" xfId="20" applyFont="1" applyBorder="1" applyAlignment="1">
      <alignment horizontal="center" vertical="center" wrapText="1"/>
    </xf>
    <xf numFmtId="0" fontId="34" fillId="0" borderId="13" xfId="2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5" xfId="36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0" fontId="29" fillId="0" borderId="5" xfId="36" applyFont="1" applyBorder="1" applyAlignment="1">
      <alignment horizontal="center" vertical="center" textRotation="90"/>
    </xf>
    <xf numFmtId="0" fontId="29" fillId="5" borderId="4" xfId="36" applyFont="1" applyFill="1" applyBorder="1" applyAlignment="1">
      <alignment horizontal="center" vertical="center" textRotation="90"/>
    </xf>
    <xf numFmtId="0" fontId="29" fillId="5" borderId="6" xfId="36" applyFont="1" applyFill="1" applyBorder="1" applyAlignment="1">
      <alignment horizontal="center" vertical="center" textRotation="90"/>
    </xf>
    <xf numFmtId="0" fontId="28" fillId="0" borderId="5" xfId="36" applyFont="1" applyBorder="1" applyAlignment="1">
      <alignment horizontal="center" vertical="center" wrapText="1"/>
    </xf>
    <xf numFmtId="0" fontId="29" fillId="0" borderId="5" xfId="36" applyFont="1" applyBorder="1" applyAlignment="1">
      <alignment horizontal="center" vertical="center" textRotation="90" wrapText="1"/>
    </xf>
    <xf numFmtId="0" fontId="37" fillId="0" borderId="14" xfId="36" applyFont="1" applyFill="1" applyBorder="1" applyAlignment="1">
      <alignment horizontal="right" vertical="center" wrapText="1"/>
    </xf>
    <xf numFmtId="0" fontId="37" fillId="0" borderId="15" xfId="36" applyFont="1" applyFill="1" applyBorder="1" applyAlignment="1">
      <alignment horizontal="right" vertical="center" wrapText="1"/>
    </xf>
    <xf numFmtId="0" fontId="27" fillId="0" borderId="0" xfId="36" applyFont="1" applyAlignment="1">
      <alignment horizontal="center" vertical="center"/>
    </xf>
    <xf numFmtId="0" fontId="29" fillId="0" borderId="0" xfId="36" applyFont="1" applyAlignment="1">
      <alignment horizontal="left" vertical="center" wrapText="1"/>
    </xf>
    <xf numFmtId="0" fontId="27" fillId="0" borderId="0" xfId="36" applyFont="1" applyAlignment="1">
      <alignment horizontal="left" vertical="center"/>
    </xf>
    <xf numFmtId="0" fontId="34" fillId="5" borderId="5" xfId="0" applyFont="1" applyFill="1" applyBorder="1" applyAlignment="1">
      <alignment horizontal="left" vertical="center" wrapText="1"/>
    </xf>
    <xf numFmtId="0" fontId="28" fillId="0" borderId="10" xfId="36" applyFont="1" applyBorder="1" applyAlignment="1">
      <alignment horizontal="center" vertical="center" wrapText="1"/>
    </xf>
    <xf numFmtId="0" fontId="28" fillId="0" borderId="12" xfId="36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29" fillId="0" borderId="4" xfId="36" applyFont="1" applyBorder="1" applyAlignment="1">
      <alignment horizontal="center" vertical="center" textRotation="90"/>
    </xf>
    <xf numFmtId="0" fontId="29" fillId="0" borderId="6" xfId="36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left" vertical="center" wrapText="1"/>
    </xf>
    <xf numFmtId="0" fontId="28" fillId="0" borderId="11" xfId="36" applyFont="1" applyBorder="1" applyAlignment="1">
      <alignment horizontal="center" vertical="center" wrapText="1"/>
    </xf>
    <xf numFmtId="0" fontId="28" fillId="0" borderId="13" xfId="36" applyFont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 vertical="center"/>
    </xf>
    <xf numFmtId="0" fontId="34" fillId="8" borderId="1" xfId="33" applyFont="1" applyFill="1" applyBorder="1" applyAlignment="1" applyProtection="1">
      <alignment horizontal="center" vertical="center" wrapText="1"/>
      <protection locked="0"/>
    </xf>
    <xf numFmtId="0" fontId="34" fillId="8" borderId="3" xfId="33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center" wrapText="1"/>
    </xf>
  </cellXfs>
  <cellStyles count="57">
    <cellStyle name="Comma 2" xfId="2"/>
    <cellStyle name="Comma 2 2" xfId="3"/>
    <cellStyle name="Comma 2 3" xfId="4"/>
    <cellStyle name="Comma 2 3 2" xfId="5"/>
    <cellStyle name="Comma 3" xfId="6"/>
    <cellStyle name="Comma 4" xfId="7"/>
    <cellStyle name="Comma 5" xfId="37"/>
    <cellStyle name="Comma 5 2" xfId="44"/>
    <cellStyle name="Date" xfId="8"/>
    <cellStyle name="Excel Built-in Normal" xfId="42"/>
    <cellStyle name="Fixed" xfId="9"/>
    <cellStyle name="Heading1" xfId="10"/>
    <cellStyle name="Heading2" xfId="11"/>
    <cellStyle name="Normal" xfId="0" builtinId="0"/>
    <cellStyle name="Normal 10" xfId="12"/>
    <cellStyle name="Normal 10 2" xfId="13"/>
    <cellStyle name="Normal 10 3" xfId="14"/>
    <cellStyle name="Normal 10 3 2" xfId="15"/>
    <cellStyle name="Normal 10 3 3" xfId="16"/>
    <cellStyle name="Normal 10 3 4" xfId="17"/>
    <cellStyle name="Normal 10 4" xfId="45"/>
    <cellStyle name="Normal 10 4 2" xfId="54"/>
    <cellStyle name="Normal 11" xfId="18"/>
    <cellStyle name="Normal 12" xfId="36"/>
    <cellStyle name="Normal 12 2" xfId="41"/>
    <cellStyle name="Normal 12 3 2" xfId="51"/>
    <cellStyle name="Normal 12 3 2 2 2" xfId="52"/>
    <cellStyle name="Normal 13" xfId="47"/>
    <cellStyle name="Normal 15" xfId="43"/>
    <cellStyle name="Normal 15 2 2" xfId="48"/>
    <cellStyle name="Normal 15 3" xfId="50"/>
    <cellStyle name="Normal 16" xfId="46"/>
    <cellStyle name="Normal 2" xfId="19"/>
    <cellStyle name="Normal 2 2" xfId="20"/>
    <cellStyle name="Normal 2 2 2" xfId="21"/>
    <cellStyle name="Normal 2 2_OlainesPP_Magonite_08_12_1(no groz)" xfId="22"/>
    <cellStyle name="Normal 2 3" xfId="23"/>
    <cellStyle name="Normal 2 3 2" xfId="24"/>
    <cellStyle name="Normal 3" xfId="25"/>
    <cellStyle name="Normal 4" xfId="26"/>
    <cellStyle name="Normal 5" xfId="1"/>
    <cellStyle name="Normal 5 2" xfId="27"/>
    <cellStyle name="Normal 5 2 2" xfId="38"/>
    <cellStyle name="Normal 5 2 3" xfId="40"/>
    <cellStyle name="Normal 5 3" xfId="28"/>
    <cellStyle name="Normal 6" xfId="29"/>
    <cellStyle name="Normal 7" xfId="30"/>
    <cellStyle name="Normal 8" xfId="31"/>
    <cellStyle name="Normal 9" xfId="32"/>
    <cellStyle name="Normal_Būvdarbi" xfId="53"/>
    <cellStyle name="Normal_Ford tame new" xfId="56"/>
    <cellStyle name="Normal_RS_spec_vent_17.05" xfId="55"/>
    <cellStyle name="Normal_SandisP_rem_07" xfId="33"/>
    <cellStyle name="Style 1" xfId="34"/>
    <cellStyle name="TableStyleLight1" xfId="49"/>
    <cellStyle name="Обычный_Jelgava 1.internatskola tame (version 1)" xfId="39"/>
    <cellStyle name="Стиль 1" xfId="35"/>
  </cellStyles>
  <dxfs count="57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%20(Personal)\1MANI%20DOCUMENTI\2017_8augusts\1KAS_JAPILDA2017\2_DARBS_2016\IZMAKSAS_2017.8(12,08,20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%20(Personal)\1MANI%20DOCUMENTI\2018_1janvaris\1KAS_JAPILDA2017\2_DARBS_2016\IZMAKSAS_2018.1(4.01.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D-privatmaj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D-privatmaj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2"/>
  <sheetViews>
    <sheetView showZeros="0" view="pageBreakPreview" zoomScaleNormal="100" zoomScaleSheetLayoutView="100" workbookViewId="0">
      <selection activeCell="B4" sqref="B4"/>
    </sheetView>
  </sheetViews>
  <sheetFormatPr defaultColWidth="9.140625" defaultRowHeight="15"/>
  <cols>
    <col min="1" max="1" width="2.28515625" style="5" customWidth="1"/>
    <col min="2" max="2" width="26.140625" style="4" customWidth="1"/>
    <col min="3" max="3" width="42" style="4" customWidth="1"/>
    <col min="4" max="4" width="20.42578125" style="4" customWidth="1"/>
    <col min="5" max="5" width="9.140625" style="4"/>
    <col min="6" max="16384" width="9.140625" style="5"/>
  </cols>
  <sheetData>
    <row r="1" spans="1:4">
      <c r="A1" s="242"/>
      <c r="B1" s="243"/>
      <c r="C1" s="243"/>
      <c r="D1" s="244"/>
    </row>
    <row r="2" spans="1:4" ht="15.75">
      <c r="A2" s="242"/>
      <c r="B2" s="243"/>
      <c r="C2" s="243"/>
      <c r="D2" s="245" t="s">
        <v>0</v>
      </c>
    </row>
    <row r="3" spans="1:4" ht="15.75">
      <c r="A3" s="242"/>
      <c r="B3" s="243"/>
      <c r="C3" s="243"/>
      <c r="D3" s="245" t="s">
        <v>1</v>
      </c>
    </row>
    <row r="4" spans="1:4">
      <c r="A4" s="242"/>
      <c r="B4" s="243"/>
      <c r="C4" s="243"/>
      <c r="D4" s="244" t="s">
        <v>2</v>
      </c>
    </row>
    <row r="5" spans="1:4" ht="15.75">
      <c r="A5" s="242"/>
      <c r="B5" s="243"/>
      <c r="C5" s="243"/>
      <c r="D5" s="245"/>
    </row>
    <row r="6" spans="1:4" ht="15.75">
      <c r="A6" s="242"/>
      <c r="B6" s="243"/>
      <c r="C6" s="243"/>
      <c r="D6" s="245" t="s">
        <v>3</v>
      </c>
    </row>
    <row r="7" spans="1:4" ht="15.75">
      <c r="A7" s="242"/>
      <c r="B7" s="243"/>
      <c r="C7" s="243"/>
      <c r="D7" s="245" t="s">
        <v>4</v>
      </c>
    </row>
    <row r="8" spans="1:4" ht="15.75">
      <c r="A8" s="242"/>
      <c r="B8" s="246"/>
      <c r="C8" s="243"/>
      <c r="D8" s="243"/>
    </row>
    <row r="9" spans="1:4" ht="20.25">
      <c r="A9" s="242"/>
      <c r="B9" s="319" t="s">
        <v>5</v>
      </c>
      <c r="C9" s="320"/>
      <c r="D9" s="321"/>
    </row>
    <row r="10" spans="1:4" ht="15.75">
      <c r="A10" s="242"/>
      <c r="B10" s="243"/>
      <c r="C10" s="243"/>
      <c r="D10" s="245"/>
    </row>
    <row r="11" spans="1:4" ht="15.75">
      <c r="A11" s="242"/>
      <c r="B11" s="247" t="s">
        <v>9</v>
      </c>
      <c r="C11" s="322" t="s">
        <v>71</v>
      </c>
      <c r="D11" s="322"/>
    </row>
    <row r="12" spans="1:4" ht="42" customHeight="1">
      <c r="A12" s="242"/>
      <c r="B12" s="247" t="s">
        <v>27</v>
      </c>
      <c r="C12" s="322" t="s">
        <v>318</v>
      </c>
      <c r="D12" s="322"/>
    </row>
    <row r="13" spans="1:4" ht="15.75">
      <c r="A13" s="242"/>
      <c r="B13" s="247" t="s">
        <v>10</v>
      </c>
      <c r="C13" s="322" t="s">
        <v>74</v>
      </c>
      <c r="D13" s="322"/>
    </row>
    <row r="14" spans="1:4" ht="15.75">
      <c r="A14" s="242"/>
      <c r="B14" s="248" t="s">
        <v>30</v>
      </c>
      <c r="C14" s="326" t="s">
        <v>72</v>
      </c>
      <c r="D14" s="326"/>
    </row>
    <row r="15" spans="1:4" ht="15.75">
      <c r="A15" s="242"/>
      <c r="B15" s="243"/>
      <c r="C15" s="243"/>
      <c r="D15" s="245"/>
    </row>
    <row r="16" spans="1:4">
      <c r="A16" s="242"/>
      <c r="B16" s="243"/>
      <c r="C16" s="243"/>
      <c r="D16" s="249" t="s">
        <v>286</v>
      </c>
    </row>
    <row r="17" spans="1:5" ht="15.75">
      <c r="A17" s="242"/>
      <c r="B17" s="250" t="s">
        <v>73</v>
      </c>
      <c r="C17" s="243"/>
      <c r="D17" s="243"/>
    </row>
    <row r="18" spans="1:5" s="16" customFormat="1">
      <c r="A18" s="251"/>
      <c r="B18" s="323" t="s">
        <v>37</v>
      </c>
      <c r="C18" s="325" t="s">
        <v>6</v>
      </c>
      <c r="D18" s="323" t="s">
        <v>54</v>
      </c>
      <c r="E18" s="13"/>
    </row>
    <row r="19" spans="1:5" s="16" customFormat="1">
      <c r="A19" s="251"/>
      <c r="B19" s="324"/>
      <c r="C19" s="325"/>
      <c r="D19" s="324"/>
      <c r="E19" s="13"/>
    </row>
    <row r="20" spans="1:5" s="16" customFormat="1">
      <c r="A20" s="251"/>
      <c r="B20" s="266"/>
      <c r="C20" s="267"/>
      <c r="D20" s="268"/>
      <c r="E20" s="13"/>
    </row>
    <row r="21" spans="1:5" s="16" customFormat="1">
      <c r="A21" s="251"/>
      <c r="B21" s="252">
        <v>1</v>
      </c>
      <c r="C21" s="253" t="s">
        <v>31</v>
      </c>
      <c r="D21" s="254">
        <f>kops1!E27</f>
        <v>0</v>
      </c>
      <c r="E21" s="13"/>
    </row>
    <row r="22" spans="1:5" s="16" customFormat="1">
      <c r="A22" s="251"/>
      <c r="B22" s="252">
        <v>2</v>
      </c>
      <c r="C22" s="253" t="s">
        <v>42</v>
      </c>
      <c r="D22" s="254">
        <f>kops2!E32</f>
        <v>0</v>
      </c>
      <c r="E22" s="13"/>
    </row>
    <row r="23" spans="1:5" s="1" customFormat="1" ht="15.75">
      <c r="A23" s="87"/>
      <c r="B23" s="255"/>
      <c r="C23" s="256" t="s">
        <v>7</v>
      </c>
      <c r="D23" s="257">
        <f>SUM(D20:D22)</f>
        <v>0</v>
      </c>
    </row>
    <row r="24" spans="1:5" s="1" customFormat="1" ht="15.75">
      <c r="A24" s="87"/>
      <c r="B24" s="255"/>
      <c r="C24" s="256" t="s">
        <v>19</v>
      </c>
      <c r="D24" s="257">
        <f>SUM(D23:D23)</f>
        <v>0</v>
      </c>
    </row>
    <row r="25" spans="1:5" s="1" customFormat="1" ht="15.75">
      <c r="A25" s="87"/>
      <c r="B25" s="255"/>
      <c r="C25" s="258" t="s">
        <v>38</v>
      </c>
      <c r="D25" s="257">
        <f>ROUND(D24*21%,2)</f>
        <v>0</v>
      </c>
    </row>
    <row r="26" spans="1:5" s="1" customFormat="1" ht="15.75">
      <c r="A26" s="87"/>
      <c r="B26" s="255"/>
      <c r="C26" s="256" t="s">
        <v>39</v>
      </c>
      <c r="D26" s="257">
        <f>D24+D25</f>
        <v>0</v>
      </c>
    </row>
    <row r="27" spans="1:5" s="16" customFormat="1" ht="16.5">
      <c r="A27" s="251"/>
      <c r="B27" s="259"/>
      <c r="C27" s="259"/>
      <c r="D27" s="260"/>
      <c r="E27" s="15"/>
    </row>
    <row r="28" spans="1:5" s="16" customFormat="1" ht="16.5">
      <c r="A28" s="251"/>
      <c r="B28" s="259"/>
      <c r="C28" s="259"/>
      <c r="D28" s="260"/>
      <c r="E28" s="15"/>
    </row>
    <row r="29" spans="1:5" s="16" customFormat="1">
      <c r="A29" s="251"/>
      <c r="B29" s="261"/>
      <c r="C29" s="183"/>
      <c r="D29" s="262"/>
      <c r="E29" s="13"/>
    </row>
    <row r="30" spans="1:5" s="1" customFormat="1">
      <c r="A30" s="87"/>
      <c r="B30" s="179" t="s">
        <v>8</v>
      </c>
      <c r="C30" s="47"/>
      <c r="D30" s="263"/>
    </row>
    <row r="31" spans="1:5" s="1" customFormat="1">
      <c r="A31" s="87"/>
      <c r="B31" s="47"/>
      <c r="C31" s="153"/>
      <c r="D31" s="153"/>
      <c r="E31" s="18"/>
    </row>
    <row r="32" spans="1:5" s="1" customFormat="1">
      <c r="A32" s="87"/>
      <c r="B32" s="179"/>
      <c r="C32" s="154"/>
      <c r="D32" s="264"/>
      <c r="E32" s="11"/>
    </row>
    <row r="33" spans="1:5" s="1" customFormat="1">
      <c r="A33" s="87"/>
      <c r="B33" s="179"/>
      <c r="C33" s="154"/>
      <c r="D33" s="264"/>
      <c r="E33" s="11"/>
    </row>
    <row r="34" spans="1:5" s="1" customFormat="1">
      <c r="A34" s="87"/>
      <c r="B34" s="179"/>
      <c r="C34" s="154"/>
      <c r="D34" s="264"/>
      <c r="E34" s="11"/>
    </row>
    <row r="35" spans="1:5" s="1" customFormat="1">
      <c r="A35" s="87"/>
      <c r="B35" s="182"/>
      <c r="C35" s="87"/>
      <c r="D35" s="154"/>
      <c r="E35" s="17"/>
    </row>
    <row r="36" spans="1:5" s="16" customFormat="1">
      <c r="A36" s="251"/>
      <c r="B36" s="179" t="s">
        <v>36</v>
      </c>
      <c r="C36" s="265"/>
      <c r="D36" s="183"/>
      <c r="E36" s="13"/>
    </row>
    <row r="37" spans="1:5" s="1" customFormat="1">
      <c r="A37" s="87"/>
      <c r="B37" s="47"/>
      <c r="C37" s="153"/>
      <c r="D37" s="153"/>
      <c r="E37" s="18"/>
    </row>
    <row r="38" spans="1:5" s="1" customFormat="1" ht="14.25">
      <c r="B38" s="2"/>
      <c r="C38" s="33"/>
      <c r="D38" s="11"/>
      <c r="E38" s="11"/>
    </row>
    <row r="39" spans="1:5" s="16" customFormat="1">
      <c r="B39" s="26"/>
      <c r="C39" s="13"/>
      <c r="D39" s="13"/>
      <c r="E39" s="13"/>
    </row>
    <row r="40" spans="1:5">
      <c r="B40" s="2"/>
      <c r="C40" s="27"/>
    </row>
    <row r="41" spans="1:5">
      <c r="B41" s="3"/>
      <c r="C41" s="22"/>
    </row>
    <row r="42" spans="1:5">
      <c r="C42" s="23"/>
    </row>
  </sheetData>
  <mergeCells count="8">
    <mergeCell ref="B9:D9"/>
    <mergeCell ref="C12:D12"/>
    <mergeCell ref="B18:B19"/>
    <mergeCell ref="C18:C19"/>
    <mergeCell ref="D18:D19"/>
    <mergeCell ref="C11:D11"/>
    <mergeCell ref="C13:D13"/>
    <mergeCell ref="C14:D14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2"/>
  <sheetViews>
    <sheetView showZeros="0" view="pageBreakPreview" zoomScale="90" zoomScaleNormal="100" zoomScaleSheetLayoutView="90" workbookViewId="0">
      <selection activeCell="C4" sqref="C4"/>
    </sheetView>
  </sheetViews>
  <sheetFormatPr defaultColWidth="9.140625" defaultRowHeight="14.25"/>
  <cols>
    <col min="1" max="1" width="9" style="6" customWidth="1"/>
    <col min="2" max="2" width="9.42578125" style="6" customWidth="1"/>
    <col min="3" max="3" width="40.28515625" style="6" customWidth="1"/>
    <col min="4" max="4" width="14.7109375" style="6" customWidth="1"/>
    <col min="5" max="5" width="8.140625" style="6" customWidth="1"/>
    <col min="6" max="9" width="9.140625" style="6"/>
    <col min="10" max="10" width="9.140625" style="9"/>
    <col min="11" max="12" width="9.140625" style="6"/>
    <col min="13" max="13" width="11.5703125" style="6" customWidth="1"/>
    <col min="14" max="14" width="12.28515625" style="6" customWidth="1"/>
    <col min="15" max="15" width="12.7109375" style="6" customWidth="1"/>
    <col min="16" max="16" width="11.5703125" style="6" customWidth="1"/>
    <col min="17" max="17" width="13.28515625" style="6" customWidth="1"/>
    <col min="18" max="16384" width="9.140625" style="6"/>
  </cols>
  <sheetData>
    <row r="1" spans="1:17" s="7" customFormat="1" ht="15">
      <c r="A1" s="37"/>
      <c r="B1" s="37"/>
      <c r="C1" s="37"/>
      <c r="D1" s="37"/>
      <c r="E1" s="37"/>
      <c r="F1" s="38"/>
      <c r="G1" s="38"/>
      <c r="H1" s="39" t="s">
        <v>64</v>
      </c>
      <c r="I1" s="40" t="str">
        <f>kops2!B26</f>
        <v>2,6</v>
      </c>
      <c r="J1" s="41"/>
      <c r="K1" s="37"/>
      <c r="L1" s="37"/>
      <c r="M1" s="37"/>
      <c r="N1" s="37"/>
      <c r="O1" s="37"/>
      <c r="P1" s="37"/>
      <c r="Q1" s="37"/>
    </row>
    <row r="2" spans="1:17" s="7" customFormat="1" ht="15">
      <c r="A2" s="358" t="str">
        <f>C13</f>
        <v>Apsardzes sistēma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5">
      <c r="A3" s="42"/>
      <c r="B3" s="42"/>
      <c r="C3" s="42" t="s">
        <v>11</v>
      </c>
      <c r="D3" s="42"/>
      <c r="E3" s="360" t="str">
        <f>Koptame!C11</f>
        <v>Ēka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</row>
    <row r="4" spans="1:17" ht="15">
      <c r="A4" s="42"/>
      <c r="B4" s="42"/>
      <c r="C4" s="42" t="s">
        <v>12</v>
      </c>
      <c r="D4" s="42"/>
      <c r="E4" s="360" t="str">
        <f>Koptame!C12</f>
        <v>Jauniešu mājas fasādes vienkāršotā atjaunošana</v>
      </c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</row>
    <row r="5" spans="1:17" ht="15">
      <c r="A5" s="42"/>
      <c r="B5" s="42"/>
      <c r="C5" s="42" t="s">
        <v>13</v>
      </c>
      <c r="D5" s="42"/>
      <c r="E5" s="360" t="str">
        <f>Koptame!C13</f>
        <v>Jelgavas nov, Elejas pag., Eleja, Lietuvas iela 19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</row>
    <row r="6" spans="1:17" ht="1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ht="15">
      <c r="A7" s="47" t="str">
        <f>Koptame!B17</f>
        <v>Tāme sastādīta 2018.gada tirgus cenās, pamatojoties uz SIA „Baltex Group” būvprojekta rasējumiem un darbu apjomiem</v>
      </c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 t="s">
        <v>61</v>
      </c>
      <c r="Q7" s="51">
        <f>Q30</f>
        <v>0</v>
      </c>
    </row>
    <row r="8" spans="1:17" ht="1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59" t="str">
        <f>Koptame!D16</f>
        <v>Tāme sastādīta:  2018.gada cenās</v>
      </c>
      <c r="N9" s="359"/>
      <c r="O9" s="359"/>
      <c r="P9" s="359"/>
      <c r="Q9" s="56"/>
    </row>
    <row r="10" spans="1:17" ht="15.7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>
      <c r="A11" s="351" t="s">
        <v>15</v>
      </c>
      <c r="B11" s="366" t="s">
        <v>21</v>
      </c>
      <c r="C11" s="362" t="s">
        <v>68</v>
      </c>
      <c r="D11" s="369"/>
      <c r="E11" s="355" t="s">
        <v>22</v>
      </c>
      <c r="F11" s="351" t="s">
        <v>23</v>
      </c>
      <c r="G11" s="348" t="s">
        <v>24</v>
      </c>
      <c r="H11" s="348"/>
      <c r="I11" s="348"/>
      <c r="J11" s="348"/>
      <c r="K11" s="348"/>
      <c r="L11" s="348"/>
      <c r="M11" s="348" t="s">
        <v>25</v>
      </c>
      <c r="N11" s="348"/>
      <c r="O11" s="348"/>
      <c r="P11" s="348"/>
      <c r="Q11" s="348"/>
    </row>
    <row r="12" spans="1:17" ht="60">
      <c r="A12" s="351"/>
      <c r="B12" s="367"/>
      <c r="C12" s="363"/>
      <c r="D12" s="370"/>
      <c r="E12" s="355"/>
      <c r="F12" s="351"/>
      <c r="G12" s="57" t="s">
        <v>26</v>
      </c>
      <c r="H12" s="57" t="s">
        <v>44</v>
      </c>
      <c r="I12" s="57" t="s">
        <v>45</v>
      </c>
      <c r="J12" s="57" t="s">
        <v>66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66</v>
      </c>
      <c r="P12" s="57" t="s">
        <v>46</v>
      </c>
      <c r="Q12" s="57" t="s">
        <v>48</v>
      </c>
    </row>
    <row r="13" spans="1:17" ht="15.75">
      <c r="A13" s="58"/>
      <c r="B13" s="59">
        <v>0</v>
      </c>
      <c r="C13" s="60" t="str">
        <f>kops2!C26</f>
        <v>Apsardzes sistēma</v>
      </c>
      <c r="D13" s="60"/>
      <c r="E13" s="61"/>
      <c r="F13" s="61"/>
      <c r="G13" s="62">
        <v>0</v>
      </c>
      <c r="H13" s="62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47.25">
      <c r="A14" s="274">
        <v>1</v>
      </c>
      <c r="B14" s="300"/>
      <c r="C14" s="292" t="s">
        <v>261</v>
      </c>
      <c r="D14" s="301" t="s">
        <v>262</v>
      </c>
      <c r="E14" s="272" t="s">
        <v>162</v>
      </c>
      <c r="F14" s="274">
        <v>1</v>
      </c>
      <c r="G14" s="89"/>
      <c r="H14" s="67"/>
      <c r="I14" s="68"/>
      <c r="J14" s="90"/>
      <c r="K14" s="69"/>
      <c r="L14" s="70"/>
      <c r="M14" s="71"/>
      <c r="N14" s="70"/>
      <c r="O14" s="70"/>
      <c r="P14" s="70"/>
      <c r="Q14" s="70"/>
    </row>
    <row r="15" spans="1:17" s="9" customFormat="1" ht="15.75">
      <c r="A15" s="280">
        <v>2</v>
      </c>
      <c r="B15" s="302"/>
      <c r="C15" s="294" t="s">
        <v>263</v>
      </c>
      <c r="D15" s="303"/>
      <c r="E15" s="272" t="s">
        <v>162</v>
      </c>
      <c r="F15" s="280">
        <v>1</v>
      </c>
      <c r="G15" s="89"/>
      <c r="H15" s="67"/>
      <c r="I15" s="68"/>
      <c r="J15" s="73"/>
      <c r="K15" s="69"/>
      <c r="L15" s="70"/>
      <c r="M15" s="71"/>
      <c r="N15" s="70"/>
      <c r="O15" s="70"/>
      <c r="P15" s="70"/>
      <c r="Q15" s="70"/>
    </row>
    <row r="16" spans="1:17" s="9" customFormat="1" ht="15.75">
      <c r="A16" s="274">
        <v>3</v>
      </c>
      <c r="B16" s="300"/>
      <c r="C16" s="292" t="s">
        <v>264</v>
      </c>
      <c r="D16" s="301" t="s">
        <v>265</v>
      </c>
      <c r="E16" s="272" t="s">
        <v>162</v>
      </c>
      <c r="F16" s="274">
        <v>1</v>
      </c>
      <c r="G16" s="93"/>
      <c r="H16" s="67"/>
      <c r="I16" s="68"/>
      <c r="J16" s="90"/>
      <c r="K16" s="69"/>
      <c r="L16" s="70"/>
      <c r="M16" s="71"/>
      <c r="N16" s="70"/>
      <c r="O16" s="70"/>
      <c r="P16" s="70"/>
      <c r="Q16" s="70"/>
    </row>
    <row r="17" spans="1:17" s="9" customFormat="1" ht="31.5">
      <c r="A17" s="274">
        <v>4</v>
      </c>
      <c r="B17" s="300"/>
      <c r="C17" s="292" t="s">
        <v>266</v>
      </c>
      <c r="D17" s="301" t="s">
        <v>267</v>
      </c>
      <c r="E17" s="272" t="s">
        <v>162</v>
      </c>
      <c r="F17" s="274">
        <v>1</v>
      </c>
      <c r="G17" s="93"/>
      <c r="H17" s="67"/>
      <c r="I17" s="68"/>
      <c r="J17" s="90"/>
      <c r="K17" s="69"/>
      <c r="L17" s="70"/>
      <c r="M17" s="71"/>
      <c r="N17" s="70"/>
      <c r="O17" s="70"/>
      <c r="P17" s="70"/>
      <c r="Q17" s="70"/>
    </row>
    <row r="18" spans="1:17" s="9" customFormat="1" ht="15.75">
      <c r="A18" s="274">
        <v>5</v>
      </c>
      <c r="B18" s="300"/>
      <c r="C18" s="292" t="s">
        <v>243</v>
      </c>
      <c r="D18" s="301" t="s">
        <v>268</v>
      </c>
      <c r="E18" s="280" t="s">
        <v>82</v>
      </c>
      <c r="F18" s="274">
        <f>F17+F14</f>
        <v>2</v>
      </c>
      <c r="G18" s="93"/>
      <c r="H18" s="67"/>
      <c r="I18" s="68"/>
      <c r="J18" s="90"/>
      <c r="K18" s="69"/>
      <c r="L18" s="70"/>
      <c r="M18" s="71"/>
      <c r="N18" s="70"/>
      <c r="O18" s="70"/>
      <c r="P18" s="70"/>
      <c r="Q18" s="70"/>
    </row>
    <row r="19" spans="1:17" s="9" customFormat="1" ht="15.75">
      <c r="A19" s="274">
        <v>6</v>
      </c>
      <c r="B19" s="300"/>
      <c r="C19" s="292" t="s">
        <v>269</v>
      </c>
      <c r="D19" s="301" t="s">
        <v>270</v>
      </c>
      <c r="E19" s="280" t="s">
        <v>82</v>
      </c>
      <c r="F19" s="274">
        <v>1</v>
      </c>
      <c r="G19" s="93"/>
      <c r="H19" s="67"/>
      <c r="I19" s="68"/>
      <c r="J19" s="90"/>
      <c r="K19" s="69"/>
      <c r="L19" s="70"/>
      <c r="M19" s="71"/>
      <c r="N19" s="70"/>
      <c r="O19" s="70"/>
      <c r="P19" s="70"/>
      <c r="Q19" s="70"/>
    </row>
    <row r="20" spans="1:17" s="9" customFormat="1" ht="15.75">
      <c r="A20" s="274">
        <v>7</v>
      </c>
      <c r="B20" s="300"/>
      <c r="C20" s="292" t="s">
        <v>271</v>
      </c>
      <c r="D20" s="301" t="s">
        <v>272</v>
      </c>
      <c r="E20" s="280" t="s">
        <v>82</v>
      </c>
      <c r="F20" s="274">
        <v>13</v>
      </c>
      <c r="G20" s="93"/>
      <c r="H20" s="67"/>
      <c r="I20" s="68"/>
      <c r="J20" s="90"/>
      <c r="K20" s="69"/>
      <c r="L20" s="70"/>
      <c r="M20" s="71"/>
      <c r="N20" s="70"/>
      <c r="O20" s="70"/>
      <c r="P20" s="70"/>
      <c r="Q20" s="70"/>
    </row>
    <row r="21" spans="1:17" s="9" customFormat="1" ht="15.75">
      <c r="A21" s="274">
        <v>8</v>
      </c>
      <c r="B21" s="300"/>
      <c r="C21" s="292" t="s">
        <v>273</v>
      </c>
      <c r="D21" s="301" t="s">
        <v>274</v>
      </c>
      <c r="E21" s="280" t="s">
        <v>82</v>
      </c>
      <c r="F21" s="274">
        <v>3</v>
      </c>
      <c r="G21" s="93"/>
      <c r="H21" s="67"/>
      <c r="I21" s="68"/>
      <c r="J21" s="90"/>
      <c r="K21" s="69"/>
      <c r="L21" s="70"/>
      <c r="M21" s="71"/>
      <c r="N21" s="70"/>
      <c r="O21" s="70"/>
      <c r="P21" s="70"/>
      <c r="Q21" s="70"/>
    </row>
    <row r="22" spans="1:17" s="9" customFormat="1" ht="15.75">
      <c r="A22" s="274">
        <v>9</v>
      </c>
      <c r="B22" s="300"/>
      <c r="C22" s="292" t="s">
        <v>275</v>
      </c>
      <c r="D22" s="301" t="s">
        <v>276</v>
      </c>
      <c r="E22" s="280" t="s">
        <v>82</v>
      </c>
      <c r="F22" s="274">
        <v>1</v>
      </c>
      <c r="G22" s="93"/>
      <c r="H22" s="67"/>
      <c r="I22" s="68"/>
      <c r="J22" s="90"/>
      <c r="K22" s="69"/>
      <c r="L22" s="70"/>
      <c r="M22" s="71"/>
      <c r="N22" s="70"/>
      <c r="O22" s="70"/>
      <c r="P22" s="70"/>
      <c r="Q22" s="70"/>
    </row>
    <row r="23" spans="1:17" s="9" customFormat="1" ht="15.75">
      <c r="A23" s="274">
        <v>10</v>
      </c>
      <c r="B23" s="300"/>
      <c r="C23" s="292" t="s">
        <v>277</v>
      </c>
      <c r="D23" s="301" t="s">
        <v>278</v>
      </c>
      <c r="E23" s="274" t="s">
        <v>103</v>
      </c>
      <c r="F23" s="274">
        <v>210</v>
      </c>
      <c r="G23" s="91"/>
      <c r="H23" s="67"/>
      <c r="I23" s="68"/>
      <c r="J23" s="75"/>
      <c r="K23" s="69"/>
      <c r="L23" s="70"/>
      <c r="M23" s="71"/>
      <c r="N23" s="70"/>
      <c r="O23" s="70"/>
      <c r="P23" s="70"/>
      <c r="Q23" s="70"/>
    </row>
    <row r="24" spans="1:17" s="9" customFormat="1" ht="15.75">
      <c r="A24" s="274">
        <v>11</v>
      </c>
      <c r="B24" s="300"/>
      <c r="C24" s="292" t="s">
        <v>277</v>
      </c>
      <c r="D24" s="301" t="s">
        <v>279</v>
      </c>
      <c r="E24" s="274" t="s">
        <v>103</v>
      </c>
      <c r="F24" s="274">
        <v>210</v>
      </c>
      <c r="G24" s="93"/>
      <c r="H24" s="67"/>
      <c r="I24" s="68"/>
      <c r="J24" s="90"/>
      <c r="K24" s="69"/>
      <c r="L24" s="70"/>
      <c r="M24" s="71"/>
      <c r="N24" s="70"/>
      <c r="O24" s="70"/>
      <c r="P24" s="70"/>
      <c r="Q24" s="70"/>
    </row>
    <row r="25" spans="1:17" s="9" customFormat="1" ht="15.75">
      <c r="A25" s="274">
        <v>12</v>
      </c>
      <c r="B25" s="300"/>
      <c r="C25" s="292" t="s">
        <v>280</v>
      </c>
      <c r="D25" s="301" t="s">
        <v>281</v>
      </c>
      <c r="E25" s="274" t="s">
        <v>103</v>
      </c>
      <c r="F25" s="274">
        <v>30</v>
      </c>
      <c r="G25" s="91"/>
      <c r="H25" s="67"/>
      <c r="I25" s="68"/>
      <c r="J25" s="68"/>
      <c r="K25" s="69"/>
      <c r="L25" s="70"/>
      <c r="M25" s="71"/>
      <c r="N25" s="70"/>
      <c r="O25" s="70"/>
      <c r="P25" s="70"/>
      <c r="Q25" s="70"/>
    </row>
    <row r="26" spans="1:17" s="9" customFormat="1" ht="15.75">
      <c r="A26" s="274">
        <v>13</v>
      </c>
      <c r="B26" s="300"/>
      <c r="C26" s="292" t="s">
        <v>282</v>
      </c>
      <c r="D26" s="301"/>
      <c r="E26" s="274" t="s">
        <v>103</v>
      </c>
      <c r="F26" s="274">
        <v>100</v>
      </c>
      <c r="G26" s="91"/>
      <c r="H26" s="67"/>
      <c r="I26" s="68"/>
      <c r="J26" s="68"/>
      <c r="K26" s="69"/>
      <c r="L26" s="70"/>
      <c r="M26" s="71"/>
      <c r="N26" s="70"/>
      <c r="O26" s="70"/>
      <c r="P26" s="70"/>
      <c r="Q26" s="70"/>
    </row>
    <row r="27" spans="1:17" s="9" customFormat="1" ht="28.9" customHeight="1">
      <c r="A27" s="274">
        <v>14</v>
      </c>
      <c r="B27" s="300"/>
      <c r="C27" s="304" t="s">
        <v>259</v>
      </c>
      <c r="D27" s="301" t="s">
        <v>283</v>
      </c>
      <c r="E27" s="272" t="s">
        <v>162</v>
      </c>
      <c r="F27" s="283">
        <v>1</v>
      </c>
      <c r="G27" s="91"/>
      <c r="H27" s="67"/>
      <c r="I27" s="68"/>
      <c r="J27" s="68"/>
      <c r="K27" s="69"/>
      <c r="L27" s="70"/>
      <c r="M27" s="71"/>
      <c r="N27" s="70"/>
      <c r="O27" s="70"/>
      <c r="P27" s="70"/>
      <c r="Q27" s="70"/>
    </row>
    <row r="28" spans="1:17" s="9" customFormat="1" ht="15.75">
      <c r="A28" s="274">
        <v>15</v>
      </c>
      <c r="B28" s="300"/>
      <c r="C28" s="292" t="s">
        <v>284</v>
      </c>
      <c r="D28" s="305"/>
      <c r="E28" s="272" t="s">
        <v>162</v>
      </c>
      <c r="F28" s="274">
        <v>1</v>
      </c>
      <c r="G28" s="74"/>
      <c r="H28" s="74"/>
      <c r="I28" s="75"/>
      <c r="J28" s="75"/>
      <c r="K28" s="75"/>
      <c r="L28" s="70"/>
      <c r="M28" s="71"/>
      <c r="N28" s="70"/>
      <c r="O28" s="70"/>
      <c r="P28" s="70"/>
      <c r="Q28" s="70"/>
    </row>
    <row r="29" spans="1:17" ht="15.75">
      <c r="A29" s="274">
        <v>16</v>
      </c>
      <c r="B29" s="299"/>
      <c r="C29" s="277" t="s">
        <v>316</v>
      </c>
      <c r="D29" s="277"/>
      <c r="E29" s="272" t="s">
        <v>162</v>
      </c>
      <c r="F29" s="274">
        <v>1</v>
      </c>
      <c r="G29" s="81"/>
      <c r="H29" s="81"/>
      <c r="I29" s="81"/>
      <c r="J29" s="80"/>
      <c r="K29" s="80"/>
      <c r="L29" s="80"/>
      <c r="M29" s="80"/>
      <c r="N29" s="80"/>
      <c r="O29" s="80"/>
      <c r="P29" s="80"/>
      <c r="Q29" s="80"/>
    </row>
    <row r="30" spans="1:17" ht="15" customHeight="1">
      <c r="A30" s="82"/>
      <c r="B30" s="83"/>
      <c r="C30" s="356" t="s">
        <v>70</v>
      </c>
      <c r="D30" s="356"/>
      <c r="E30" s="357"/>
      <c r="F30" s="357"/>
      <c r="G30" s="357"/>
      <c r="H30" s="357"/>
      <c r="I30" s="357"/>
      <c r="J30" s="357"/>
      <c r="K30" s="357"/>
      <c r="L30" s="357"/>
      <c r="M30" s="84">
        <f>SUM(M13:M29)</f>
        <v>0</v>
      </c>
      <c r="N30" s="84">
        <f>SUM(N13:N29)</f>
        <v>0</v>
      </c>
      <c r="O30" s="84">
        <f>SUM(O13:O29)</f>
        <v>0</v>
      </c>
      <c r="P30" s="84">
        <f>SUM(P13:P29)</f>
        <v>0</v>
      </c>
      <c r="Q30" s="84">
        <f>SUM(Q13:Q29)</f>
        <v>0</v>
      </c>
    </row>
    <row r="31" spans="1:17" s="14" customFormat="1" ht="15">
      <c r="A31" s="85"/>
      <c r="B31" s="85"/>
      <c r="C31" s="85"/>
      <c r="D31" s="85"/>
      <c r="E31" s="85"/>
      <c r="F31" s="85"/>
      <c r="G31" s="85"/>
      <c r="H31" s="85"/>
      <c r="I31" s="85"/>
      <c r="J31" s="86"/>
      <c r="K31" s="85"/>
      <c r="L31" s="85"/>
      <c r="M31" s="85"/>
      <c r="N31" s="85"/>
      <c r="O31" s="85"/>
      <c r="P31" s="85"/>
      <c r="Q31" s="85"/>
    </row>
    <row r="32" spans="1:17" s="12" customFormat="1" ht="12.75" customHeight="1">
      <c r="A32" s="87"/>
      <c r="B32" s="88" t="s">
        <v>41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s="12" customFormat="1" ht="45" customHeight="1">
      <c r="A33" s="350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</row>
    <row r="34" spans="1:17" s="12" customFormat="1" ht="76.7" customHeight="1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</row>
    <row r="35" spans="1:17" s="12" customFormat="1" ht="12.75" customHeight="1">
      <c r="B35" s="21"/>
    </row>
    <row r="36" spans="1:17" s="12" customFormat="1" ht="12.75" customHeight="1">
      <c r="B36" s="21"/>
    </row>
    <row r="37" spans="1:17" s="14" customFormat="1">
      <c r="B37" s="14" t="s">
        <v>8</v>
      </c>
      <c r="M37" s="28" t="str">
        <f>Koptame!B36</f>
        <v>Pārbaudīja:</v>
      </c>
      <c r="N37" s="28"/>
      <c r="O37" s="28"/>
      <c r="P37" s="28"/>
      <c r="Q37" s="28"/>
    </row>
    <row r="38" spans="1:17" s="14" customFormat="1">
      <c r="C38" s="29">
        <f>Koptame!C31</f>
        <v>0</v>
      </c>
      <c r="D38" s="34"/>
      <c r="M38" s="29"/>
      <c r="N38" s="364">
        <f>Koptame!C37</f>
        <v>0</v>
      </c>
      <c r="O38" s="364"/>
      <c r="P38" s="28"/>
      <c r="Q38" s="28"/>
    </row>
    <row r="39" spans="1:17" s="14" customFormat="1">
      <c r="C39" s="30">
        <f>Koptame!C32</f>
        <v>0</v>
      </c>
      <c r="D39" s="35"/>
      <c r="M39" s="30"/>
      <c r="N39" s="365">
        <f>Koptame!C38</f>
        <v>0</v>
      </c>
      <c r="O39" s="365"/>
      <c r="P39" s="28"/>
      <c r="Q39" s="28"/>
    </row>
    <row r="40" spans="1:17" s="14" customFormat="1" collapsed="1">
      <c r="B40" s="19"/>
      <c r="G40" s="19"/>
      <c r="H40" s="19"/>
    </row>
    <row r="41" spans="1:17">
      <c r="B41" s="9"/>
      <c r="G41" s="9"/>
      <c r="H41" s="9"/>
      <c r="J41" s="6"/>
    </row>
    <row r="42" spans="1:17">
      <c r="B42" s="9"/>
      <c r="G42" s="9"/>
      <c r="H42" s="9"/>
      <c r="J42" s="6"/>
    </row>
  </sheetData>
  <mergeCells count="17">
    <mergeCell ref="A2:Q2"/>
    <mergeCell ref="E3:Q3"/>
    <mergeCell ref="E4:Q4"/>
    <mergeCell ref="E5:Q5"/>
    <mergeCell ref="M9:P9"/>
    <mergeCell ref="G11:L11"/>
    <mergeCell ref="M11:Q11"/>
    <mergeCell ref="A11:A12"/>
    <mergeCell ref="B11:B12"/>
    <mergeCell ref="E11:E12"/>
    <mergeCell ref="F11:F12"/>
    <mergeCell ref="C11:D12"/>
    <mergeCell ref="N39:O39"/>
    <mergeCell ref="C30:L30"/>
    <mergeCell ref="A34:Q34"/>
    <mergeCell ref="N38:O38"/>
    <mergeCell ref="A33:Q3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38"/>
  <sheetViews>
    <sheetView showZeros="0" view="pageBreakPreview" zoomScale="90" zoomScaleNormal="100" zoomScaleSheetLayoutView="90" workbookViewId="0">
      <selection activeCell="F21" sqref="F21"/>
    </sheetView>
  </sheetViews>
  <sheetFormatPr defaultColWidth="9.140625" defaultRowHeight="12.75"/>
  <cols>
    <col min="1" max="1" width="10.28515625" style="10" customWidth="1"/>
    <col min="2" max="2" width="12.7109375" style="10" customWidth="1"/>
    <col min="3" max="3" width="32.7109375" style="10" customWidth="1"/>
    <col min="4" max="4" width="10" style="10" customWidth="1"/>
    <col min="5" max="5" width="13.28515625" style="10" customWidth="1"/>
    <col min="6" max="6" width="13.7109375" style="10" customWidth="1"/>
    <col min="7" max="7" width="17.5703125" style="10" customWidth="1"/>
    <col min="8" max="8" width="12.85546875" style="10" customWidth="1"/>
    <col min="9" max="9" width="16" style="10" customWidth="1"/>
    <col min="10" max="16384" width="9.140625" style="10"/>
  </cols>
  <sheetData>
    <row r="1" spans="1:9" ht="18.75">
      <c r="A1" s="156"/>
      <c r="B1" s="157"/>
      <c r="C1" s="157"/>
      <c r="D1" s="157"/>
      <c r="E1" s="157"/>
      <c r="F1" s="157"/>
      <c r="G1" s="157"/>
      <c r="H1" s="157"/>
      <c r="I1" s="157"/>
    </row>
    <row r="2" spans="1:9" ht="18" customHeight="1">
      <c r="A2" s="331" t="s">
        <v>62</v>
      </c>
      <c r="B2" s="331"/>
      <c r="C2" s="331"/>
      <c r="D2" s="331"/>
      <c r="E2" s="331"/>
      <c r="F2" s="331"/>
      <c r="G2" s="331"/>
      <c r="H2" s="331"/>
      <c r="I2" s="331"/>
    </row>
    <row r="3" spans="1:9" ht="18.75">
      <c r="A3" s="157"/>
      <c r="B3" s="157"/>
      <c r="C3" s="158"/>
      <c r="D3" s="159"/>
      <c r="E3" s="157"/>
      <c r="F3" s="160"/>
      <c r="G3" s="160"/>
      <c r="H3" s="160"/>
      <c r="I3" s="160"/>
    </row>
    <row r="4" spans="1:9" ht="18.75">
      <c r="A4" s="157"/>
      <c r="B4" s="157"/>
      <c r="C4" s="158"/>
      <c r="D4" s="159"/>
      <c r="E4" s="157"/>
      <c r="F4" s="160"/>
      <c r="G4" s="160"/>
      <c r="H4" s="160"/>
      <c r="I4" s="160"/>
    </row>
    <row r="5" spans="1:9">
      <c r="A5" s="161"/>
      <c r="B5" s="157"/>
      <c r="C5" s="157"/>
      <c r="D5" s="157"/>
      <c r="E5" s="157"/>
      <c r="F5" s="157"/>
      <c r="G5" s="157"/>
      <c r="H5" s="157"/>
      <c r="I5" s="157"/>
    </row>
    <row r="6" spans="1:9" ht="18.75">
      <c r="A6" s="337" t="str">
        <f>Koptame!C21</f>
        <v>Vispārējie būvdarbi</v>
      </c>
      <c r="B6" s="338"/>
      <c r="C6" s="338"/>
      <c r="D6" s="338"/>
      <c r="E6" s="338"/>
      <c r="F6" s="338"/>
      <c r="G6" s="338"/>
      <c r="H6" s="338"/>
      <c r="I6" s="339"/>
    </row>
    <row r="7" spans="1:9">
      <c r="A7" s="161"/>
      <c r="B7" s="157"/>
      <c r="C7" s="157"/>
      <c r="D7" s="157"/>
      <c r="E7" s="157"/>
      <c r="F7" s="157"/>
      <c r="G7" s="157"/>
      <c r="H7" s="157"/>
      <c r="I7" s="157"/>
    </row>
    <row r="8" spans="1:9" ht="15.75">
      <c r="A8" s="340" t="s">
        <v>9</v>
      </c>
      <c r="B8" s="340"/>
      <c r="C8" s="328" t="str">
        <f>Koptame!C11</f>
        <v>Ēka</v>
      </c>
      <c r="D8" s="328"/>
      <c r="E8" s="328"/>
      <c r="F8" s="328"/>
      <c r="G8" s="328"/>
      <c r="H8" s="328"/>
      <c r="I8" s="328"/>
    </row>
    <row r="9" spans="1:9" ht="15.75" customHeight="1">
      <c r="A9" s="341" t="s">
        <v>27</v>
      </c>
      <c r="B9" s="341"/>
      <c r="C9" s="328" t="str">
        <f>Koptame!C12</f>
        <v>Jauniešu mājas fasādes vienkāršotā atjaunošana</v>
      </c>
      <c r="D9" s="328"/>
      <c r="E9" s="328"/>
      <c r="F9" s="328"/>
      <c r="G9" s="328"/>
      <c r="H9" s="328"/>
      <c r="I9" s="328"/>
    </row>
    <row r="10" spans="1:9" ht="15.75">
      <c r="A10" s="341" t="s">
        <v>10</v>
      </c>
      <c r="B10" s="341"/>
      <c r="C10" s="328" t="str">
        <f>Koptame!C13</f>
        <v>Jelgavas nov, Elejas pag., Eleja, Lietuvas iela 19</v>
      </c>
      <c r="D10" s="328"/>
      <c r="E10" s="328"/>
      <c r="F10" s="328"/>
      <c r="G10" s="328"/>
      <c r="H10" s="328"/>
      <c r="I10" s="328"/>
    </row>
    <row r="11" spans="1:9" ht="15.75">
      <c r="A11" s="341" t="str">
        <f>Koptame!B14</f>
        <v>Pasūtījuma Nr.</v>
      </c>
      <c r="B11" s="341"/>
      <c r="C11" s="162" t="str">
        <f>Koptame!C14</f>
        <v>2017/12</v>
      </c>
      <c r="D11" s="160"/>
      <c r="E11" s="157"/>
      <c r="F11" s="163"/>
      <c r="G11" s="163"/>
      <c r="H11" s="163"/>
      <c r="I11" s="163"/>
    </row>
    <row r="12" spans="1:9" ht="15" customHeight="1">
      <c r="A12" s="164"/>
      <c r="B12" s="164"/>
      <c r="C12" s="160"/>
      <c r="D12" s="160"/>
      <c r="E12" s="157"/>
      <c r="F12" s="163"/>
      <c r="G12" s="163"/>
      <c r="H12" s="163"/>
      <c r="I12" s="163"/>
    </row>
    <row r="13" spans="1:9" ht="18" customHeight="1">
      <c r="A13" s="165"/>
      <c r="B13" s="157"/>
      <c r="C13" s="157"/>
      <c r="D13" s="157"/>
      <c r="E13" s="157"/>
      <c r="F13" s="333" t="s">
        <v>49</v>
      </c>
      <c r="G13" s="334"/>
      <c r="H13" s="166">
        <f>E27</f>
        <v>0</v>
      </c>
      <c r="I13" s="167"/>
    </row>
    <row r="14" spans="1:9" ht="18.75">
      <c r="A14" s="165"/>
      <c r="B14" s="157"/>
      <c r="C14" s="157"/>
      <c r="D14" s="157"/>
      <c r="E14" s="157"/>
      <c r="F14" s="333" t="s">
        <v>14</v>
      </c>
      <c r="G14" s="334"/>
      <c r="H14" s="166">
        <f>I23</f>
        <v>0</v>
      </c>
      <c r="I14" s="167"/>
    </row>
    <row r="15" spans="1:9" ht="15">
      <c r="A15" s="157"/>
      <c r="B15" s="157"/>
      <c r="C15" s="157"/>
      <c r="D15" s="157"/>
      <c r="E15" s="157"/>
      <c r="F15" s="157"/>
      <c r="G15" s="168" t="str">
        <f>Koptame!D16</f>
        <v>Tāme sastādīta:  2018.gada cenās</v>
      </c>
      <c r="H15" s="241" t="e">
        <f>H14+kops2!H14+#REF!+#REF!</f>
        <v>#REF!</v>
      </c>
      <c r="I15" s="157"/>
    </row>
    <row r="16" spans="1:9" ht="15">
      <c r="A16" s="157"/>
      <c r="B16" s="157"/>
      <c r="C16" s="157"/>
      <c r="D16" s="157"/>
      <c r="E16" s="157"/>
      <c r="F16" s="157"/>
      <c r="G16" s="168"/>
      <c r="H16" s="157"/>
      <c r="I16" s="157"/>
    </row>
    <row r="17" spans="1:9" ht="15.75">
      <c r="A17" s="169"/>
      <c r="B17" s="157"/>
      <c r="C17" s="157"/>
      <c r="D17" s="157"/>
      <c r="E17" s="157"/>
      <c r="F17" s="157"/>
      <c r="G17" s="157"/>
      <c r="H17" s="157"/>
      <c r="I17" s="157"/>
    </row>
    <row r="18" spans="1:9" ht="51" customHeight="1">
      <c r="A18" s="329" t="s">
        <v>15</v>
      </c>
      <c r="B18" s="329" t="s">
        <v>16</v>
      </c>
      <c r="C18" s="342" t="s">
        <v>67</v>
      </c>
      <c r="D18" s="343"/>
      <c r="E18" s="329" t="s">
        <v>50</v>
      </c>
      <c r="F18" s="329" t="s">
        <v>17</v>
      </c>
      <c r="G18" s="329"/>
      <c r="H18" s="329"/>
      <c r="I18" s="329" t="s">
        <v>18</v>
      </c>
    </row>
    <row r="19" spans="1:9" ht="40.700000000000003" customHeight="1">
      <c r="A19" s="329"/>
      <c r="B19" s="329"/>
      <c r="C19" s="344"/>
      <c r="D19" s="345"/>
      <c r="E19" s="329"/>
      <c r="F19" s="170" t="s">
        <v>51</v>
      </c>
      <c r="G19" s="170" t="s">
        <v>65</v>
      </c>
      <c r="H19" s="170" t="s">
        <v>53</v>
      </c>
      <c r="I19" s="329"/>
    </row>
    <row r="20" spans="1:9" ht="18.75">
      <c r="A20" s="171"/>
      <c r="B20" s="171"/>
      <c r="C20" s="335"/>
      <c r="D20" s="335"/>
      <c r="E20" s="171"/>
      <c r="F20" s="171"/>
      <c r="G20" s="171"/>
      <c r="H20" s="171"/>
      <c r="I20" s="171"/>
    </row>
    <row r="21" spans="1:9" ht="15.75">
      <c r="A21" s="170">
        <v>1</v>
      </c>
      <c r="B21" s="190" t="s">
        <v>32</v>
      </c>
      <c r="C21" s="336" t="s">
        <v>34</v>
      </c>
      <c r="D21" s="336"/>
      <c r="E21" s="184">
        <f>'1,1'!P125</f>
        <v>0</v>
      </c>
      <c r="F21" s="184">
        <f>'1,1'!M125</f>
        <v>0</v>
      </c>
      <c r="G21" s="184">
        <f>'1,1'!N125</f>
        <v>0</v>
      </c>
      <c r="H21" s="184">
        <f>'1,1'!O125</f>
        <v>0</v>
      </c>
      <c r="I21" s="185">
        <f>'1,1'!L125</f>
        <v>0</v>
      </c>
    </row>
    <row r="22" spans="1:9">
      <c r="A22" s="186"/>
      <c r="B22" s="187"/>
      <c r="C22" s="332"/>
      <c r="D22" s="332"/>
      <c r="E22" s="188"/>
      <c r="F22" s="188"/>
      <c r="G22" s="188"/>
      <c r="H22" s="188"/>
      <c r="I22" s="189"/>
    </row>
    <row r="23" spans="1:9" ht="16.5" customHeight="1">
      <c r="A23" s="171"/>
      <c r="B23" s="171"/>
      <c r="C23" s="172" t="s">
        <v>19</v>
      </c>
      <c r="D23" s="172"/>
      <c r="E23" s="191">
        <f>SUM(E21:E22)</f>
        <v>0</v>
      </c>
      <c r="F23" s="191">
        <f>SUM(F21:F22)</f>
        <v>0</v>
      </c>
      <c r="G23" s="191">
        <f>SUM(G21:G22)</f>
        <v>0</v>
      </c>
      <c r="H23" s="191">
        <f>SUM(H21:H22)</f>
        <v>0</v>
      </c>
      <c r="I23" s="191">
        <f>SUM(I21:I22)</f>
        <v>0</v>
      </c>
    </row>
    <row r="24" spans="1:9" ht="15.75">
      <c r="A24" s="330" t="s">
        <v>33</v>
      </c>
      <c r="B24" s="330"/>
      <c r="C24" s="330"/>
      <c r="D24" s="173" t="s">
        <v>285</v>
      </c>
      <c r="E24" s="191"/>
      <c r="F24" s="191"/>
      <c r="G24" s="191"/>
      <c r="H24" s="191"/>
      <c r="I24" s="191"/>
    </row>
    <row r="25" spans="1:9" ht="15.75">
      <c r="A25" s="175"/>
      <c r="B25" s="175"/>
      <c r="C25" s="176" t="s">
        <v>40</v>
      </c>
      <c r="D25" s="173"/>
      <c r="E25" s="191"/>
      <c r="F25" s="191"/>
      <c r="G25" s="191"/>
      <c r="H25" s="191"/>
      <c r="I25" s="191"/>
    </row>
    <row r="26" spans="1:9" ht="15.75">
      <c r="A26" s="330" t="s">
        <v>28</v>
      </c>
      <c r="B26" s="330"/>
      <c r="C26" s="330"/>
      <c r="D26" s="173" t="s">
        <v>285</v>
      </c>
      <c r="E26" s="191"/>
      <c r="F26" s="191"/>
      <c r="G26" s="191"/>
      <c r="H26" s="191"/>
      <c r="I26" s="191"/>
    </row>
    <row r="27" spans="1:9" ht="18" customHeight="1">
      <c r="A27" s="327"/>
      <c r="B27" s="327"/>
      <c r="C27" s="172" t="s">
        <v>20</v>
      </c>
      <c r="D27" s="172"/>
      <c r="E27" s="191">
        <f>SUM(F27:H27)</f>
        <v>0</v>
      </c>
      <c r="F27" s="191">
        <f>SUM(F23:F26)</f>
        <v>0</v>
      </c>
      <c r="G27" s="191">
        <f>SUM(G23:G26)</f>
        <v>0</v>
      </c>
      <c r="H27" s="191">
        <f>SUM(H23:H26)</f>
        <v>0</v>
      </c>
      <c r="I27" s="191"/>
    </row>
    <row r="28" spans="1:9" ht="18.75">
      <c r="A28" s="177"/>
      <c r="B28" s="157"/>
      <c r="C28" s="157"/>
      <c r="D28" s="157"/>
      <c r="E28" s="157"/>
      <c r="F28" s="157"/>
      <c r="G28" s="157"/>
      <c r="H28" s="157"/>
      <c r="I28" s="157"/>
    </row>
    <row r="29" spans="1:9" ht="18.75">
      <c r="A29" s="177"/>
      <c r="B29" s="157"/>
      <c r="C29" s="157"/>
      <c r="D29" s="157"/>
      <c r="E29" s="157"/>
      <c r="F29" s="157"/>
      <c r="G29" s="157"/>
      <c r="H29" s="157"/>
      <c r="I29" s="157"/>
    </row>
    <row r="30" spans="1:9" ht="15">
      <c r="A30" s="178"/>
      <c r="B30" s="179" t="s">
        <v>8</v>
      </c>
      <c r="C30" s="47"/>
      <c r="D30" s="157"/>
      <c r="E30" s="157"/>
      <c r="F30" s="163"/>
      <c r="G30" s="157"/>
      <c r="H30" s="157"/>
      <c r="I30" s="157"/>
    </row>
    <row r="31" spans="1:9" ht="15">
      <c r="A31" s="163"/>
      <c r="B31" s="47"/>
      <c r="C31" s="153"/>
      <c r="D31" s="180"/>
      <c r="E31" s="180"/>
      <c r="F31" s="163"/>
      <c r="G31" s="157"/>
      <c r="H31" s="157"/>
      <c r="I31" s="157"/>
    </row>
    <row r="32" spans="1:9" ht="15">
      <c r="A32" s="181"/>
      <c r="B32" s="179"/>
      <c r="C32" s="154"/>
      <c r="D32" s="163"/>
      <c r="E32" s="163"/>
      <c r="F32" s="163"/>
      <c r="G32" s="157"/>
      <c r="H32" s="157"/>
      <c r="I32" s="157"/>
    </row>
    <row r="33" spans="1:9" ht="15">
      <c r="A33" s="157"/>
      <c r="B33" s="179"/>
      <c r="C33" s="154"/>
      <c r="D33" s="157"/>
      <c r="E33" s="157"/>
      <c r="F33" s="157"/>
      <c r="G33" s="157"/>
      <c r="H33" s="157"/>
      <c r="I33" s="157"/>
    </row>
    <row r="34" spans="1:9" ht="15">
      <c r="A34" s="157"/>
      <c r="B34" s="179"/>
      <c r="C34" s="154"/>
      <c r="D34" s="157"/>
      <c r="E34" s="157"/>
      <c r="F34" s="157"/>
      <c r="G34" s="157"/>
      <c r="H34" s="157"/>
      <c r="I34" s="157"/>
    </row>
    <row r="35" spans="1:9" ht="15">
      <c r="A35" s="157"/>
      <c r="B35" s="182"/>
      <c r="C35" s="87"/>
      <c r="D35" s="157"/>
      <c r="E35" s="157"/>
      <c r="F35" s="157"/>
      <c r="G35" s="157"/>
      <c r="H35" s="157"/>
      <c r="I35" s="157"/>
    </row>
    <row r="36" spans="1:9" ht="15">
      <c r="A36" s="157"/>
      <c r="B36" s="179" t="str">
        <f>Koptame!B36</f>
        <v>Pārbaudīja:</v>
      </c>
      <c r="C36" s="183"/>
      <c r="D36" s="157"/>
      <c r="E36" s="157"/>
      <c r="F36" s="157"/>
      <c r="G36" s="157"/>
      <c r="H36" s="157"/>
      <c r="I36" s="157"/>
    </row>
    <row r="37" spans="1:9" ht="14.25">
      <c r="B37" s="3"/>
      <c r="C37" s="24"/>
    </row>
    <row r="38" spans="1:9" ht="14.25">
      <c r="B38" s="2"/>
      <c r="C38" s="25"/>
    </row>
  </sheetData>
  <mergeCells count="23">
    <mergeCell ref="A2:I2"/>
    <mergeCell ref="C22:D22"/>
    <mergeCell ref="F13:G13"/>
    <mergeCell ref="F14:G14"/>
    <mergeCell ref="C20:D20"/>
    <mergeCell ref="C21:D21"/>
    <mergeCell ref="A18:A19"/>
    <mergeCell ref="A6:I6"/>
    <mergeCell ref="A8:B8"/>
    <mergeCell ref="I18:I19"/>
    <mergeCell ref="A9:B9"/>
    <mergeCell ref="A10:B10"/>
    <mergeCell ref="A11:B11"/>
    <mergeCell ref="B18:B19"/>
    <mergeCell ref="C18:D19"/>
    <mergeCell ref="A27:B27"/>
    <mergeCell ref="C8:I8"/>
    <mergeCell ref="C9:I9"/>
    <mergeCell ref="C10:I10"/>
    <mergeCell ref="E18:E19"/>
    <mergeCell ref="F18:H18"/>
    <mergeCell ref="A24:C24"/>
    <mergeCell ref="A26:C26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135"/>
  <sheetViews>
    <sheetView showZeros="0" tabSelected="1" view="pageBreakPreview" zoomScale="80" zoomScaleNormal="80" zoomScaleSheetLayoutView="80" workbookViewId="0">
      <selection activeCell="K84" sqref="K84"/>
    </sheetView>
  </sheetViews>
  <sheetFormatPr defaultColWidth="9.140625" defaultRowHeight="14.25"/>
  <cols>
    <col min="1" max="1" width="9" style="6" customWidth="1"/>
    <col min="2" max="2" width="9.42578125" style="9" customWidth="1"/>
    <col min="3" max="3" width="40.28515625" style="6" customWidth="1"/>
    <col min="4" max="4" width="8.140625" style="6" customWidth="1"/>
    <col min="5" max="5" width="9.140625" style="6"/>
    <col min="6" max="7" width="9.140625" style="9"/>
    <col min="8" max="11" width="9.140625" style="6"/>
    <col min="12" max="12" width="14.42578125" style="6" customWidth="1"/>
    <col min="13" max="13" width="12.28515625" style="6" customWidth="1"/>
    <col min="14" max="14" width="12.7109375" style="6" customWidth="1"/>
    <col min="15" max="15" width="11.5703125" style="6" customWidth="1"/>
    <col min="16" max="16" width="12.85546875" style="6" customWidth="1"/>
    <col min="17" max="16384" width="9.140625" style="6"/>
  </cols>
  <sheetData>
    <row r="1" spans="1:16" s="7" customFormat="1" ht="15">
      <c r="A1" s="37"/>
      <c r="B1" s="41"/>
      <c r="C1" s="37"/>
      <c r="D1" s="37"/>
      <c r="E1" s="38"/>
      <c r="F1" s="148"/>
      <c r="G1" s="149" t="s">
        <v>64</v>
      </c>
      <c r="H1" s="128" t="str">
        <f>kops1!B21</f>
        <v>1,1</v>
      </c>
      <c r="I1" s="37"/>
      <c r="J1" s="37"/>
      <c r="K1" s="37"/>
      <c r="L1" s="37"/>
      <c r="M1" s="37"/>
      <c r="N1" s="37"/>
      <c r="O1" s="37"/>
      <c r="P1" s="37"/>
    </row>
    <row r="2" spans="1:16" s="7" customFormat="1" ht="15">
      <c r="A2" s="358" t="str">
        <f>C13</f>
        <v xml:space="preserve">Vispārīgie būvdarbi 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1:16" ht="15">
      <c r="A3" s="42"/>
      <c r="B3" s="150"/>
      <c r="C3" s="42" t="s">
        <v>11</v>
      </c>
      <c r="D3" s="360" t="str">
        <f>Koptame!C11</f>
        <v>Ēka</v>
      </c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1:16" ht="15">
      <c r="A4" s="42"/>
      <c r="B4" s="150"/>
      <c r="C4" s="42" t="s">
        <v>12</v>
      </c>
      <c r="D4" s="360" t="str">
        <f>Koptame!C12</f>
        <v>Jauniešu mājas fasādes vienkāršotā atjaunošana</v>
      </c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</row>
    <row r="5" spans="1:16" ht="15">
      <c r="A5" s="42"/>
      <c r="B5" s="150"/>
      <c r="C5" s="42" t="s">
        <v>13</v>
      </c>
      <c r="D5" s="360" t="str">
        <f>Koptame!C13</f>
        <v>Jelgavas nov, Elejas pag., Eleja, Lietuvas iela 19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</row>
    <row r="6" spans="1:16" ht="15">
      <c r="A6" s="42"/>
      <c r="B6" s="150"/>
      <c r="C6" s="42" t="str">
        <f>Koptame!B14</f>
        <v>Pasūtījuma Nr.</v>
      </c>
      <c r="D6" s="43" t="str">
        <f>Koptame!C14</f>
        <v>2017/12</v>
      </c>
      <c r="E6" s="44"/>
      <c r="F6" s="45"/>
      <c r="G6" s="45"/>
      <c r="H6" s="44"/>
      <c r="I6" s="44"/>
      <c r="J6" s="44"/>
      <c r="K6" s="44"/>
      <c r="L6" s="44"/>
      <c r="M6" s="44"/>
      <c r="N6" s="44"/>
      <c r="O6" s="44"/>
      <c r="P6" s="46"/>
    </row>
    <row r="7" spans="1:16" ht="15">
      <c r="A7" s="47" t="str">
        <f>Koptame!B17</f>
        <v>Tāme sastādīta 2018.gada tirgus cenās, pamatojoties uz SIA „Baltex Group” būvprojekta rasējumiem un darbu apjomiem</v>
      </c>
      <c r="B7" s="151"/>
      <c r="C7" s="49"/>
      <c r="D7" s="43"/>
      <c r="E7" s="43"/>
      <c r="F7" s="50"/>
      <c r="G7" s="50"/>
      <c r="H7" s="43"/>
      <c r="I7" s="43"/>
      <c r="J7" s="43"/>
      <c r="K7" s="44"/>
      <c r="L7" s="44"/>
      <c r="M7" s="44"/>
      <c r="N7" s="44"/>
      <c r="O7" s="42" t="s">
        <v>61</v>
      </c>
      <c r="P7" s="51">
        <f>P125</f>
        <v>0</v>
      </c>
    </row>
    <row r="8" spans="1:16" ht="15">
      <c r="A8" s="52"/>
      <c r="B8" s="150"/>
      <c r="C8" s="49"/>
      <c r="D8" s="53"/>
      <c r="E8" s="44"/>
      <c r="F8" s="45"/>
      <c r="G8" s="45"/>
      <c r="H8" s="44"/>
      <c r="I8" s="44"/>
      <c r="J8" s="44"/>
      <c r="K8" s="44"/>
      <c r="L8" s="49"/>
      <c r="M8" s="49"/>
      <c r="N8" s="44"/>
      <c r="O8" s="44"/>
      <c r="P8" s="46"/>
    </row>
    <row r="9" spans="1:16" ht="15" customHeight="1">
      <c r="A9" s="54"/>
      <c r="B9" s="152"/>
      <c r="C9" s="49"/>
      <c r="D9" s="49"/>
      <c r="E9" s="49"/>
      <c r="F9" s="55"/>
      <c r="G9" s="55"/>
      <c r="H9" s="49"/>
      <c r="I9" s="49"/>
      <c r="J9" s="56"/>
      <c r="K9" s="56"/>
      <c r="L9" s="359" t="str">
        <f>Koptame!D16</f>
        <v>Tāme sastādīta:  2018.gada cenās</v>
      </c>
      <c r="M9" s="359"/>
      <c r="N9" s="359"/>
      <c r="O9" s="359"/>
      <c r="P9" s="56"/>
    </row>
    <row r="10" spans="1:16" ht="15.75">
      <c r="A10" s="54"/>
      <c r="B10" s="152"/>
      <c r="C10" s="49"/>
      <c r="D10" s="49"/>
      <c r="E10" s="49"/>
      <c r="F10" s="55"/>
      <c r="G10" s="55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4.25" customHeight="1">
      <c r="A11" s="351" t="s">
        <v>15</v>
      </c>
      <c r="B11" s="352" t="s">
        <v>21</v>
      </c>
      <c r="C11" s="354" t="s">
        <v>68</v>
      </c>
      <c r="D11" s="355" t="s">
        <v>22</v>
      </c>
      <c r="E11" s="351" t="s">
        <v>23</v>
      </c>
      <c r="F11" s="348" t="s">
        <v>24</v>
      </c>
      <c r="G11" s="348"/>
      <c r="H11" s="348"/>
      <c r="I11" s="348"/>
      <c r="J11" s="348"/>
      <c r="K11" s="348"/>
      <c r="L11" s="348" t="s">
        <v>25</v>
      </c>
      <c r="M11" s="348"/>
      <c r="N11" s="348"/>
      <c r="O11" s="348"/>
      <c r="P11" s="348"/>
    </row>
    <row r="12" spans="1:16" ht="73.5" customHeight="1">
      <c r="A12" s="351"/>
      <c r="B12" s="353"/>
      <c r="C12" s="354"/>
      <c r="D12" s="355"/>
      <c r="E12" s="351"/>
      <c r="F12" s="57" t="s">
        <v>26</v>
      </c>
      <c r="G12" s="57" t="s">
        <v>44</v>
      </c>
      <c r="H12" s="57" t="s">
        <v>45</v>
      </c>
      <c r="I12" s="57" t="s">
        <v>66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66</v>
      </c>
      <c r="O12" s="57" t="s">
        <v>46</v>
      </c>
      <c r="P12" s="57" t="s">
        <v>48</v>
      </c>
    </row>
    <row r="13" spans="1:16" ht="15.75">
      <c r="A13" s="58"/>
      <c r="B13" s="58"/>
      <c r="C13" s="60" t="str">
        <f>kops1!C21</f>
        <v xml:space="preserve">Vispārīgie būvdarbi </v>
      </c>
      <c r="D13" s="61"/>
      <c r="E13" s="61"/>
      <c r="F13" s="64"/>
      <c r="G13" s="63"/>
      <c r="H13" s="63"/>
      <c r="I13" s="63"/>
      <c r="J13" s="63"/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ht="15.75">
      <c r="A14" s="192"/>
      <c r="B14" s="130"/>
      <c r="C14" s="60" t="s">
        <v>80</v>
      </c>
      <c r="D14" s="193"/>
      <c r="E14" s="194"/>
      <c r="F14" s="195">
        <v>0</v>
      </c>
      <c r="G14" s="195">
        <v>0</v>
      </c>
      <c r="H14" s="99"/>
      <c r="I14" s="99"/>
      <c r="J14" s="99"/>
      <c r="K14" s="100">
        <f t="shared" ref="K14" si="6">SUM(H14:J14)</f>
        <v>0</v>
      </c>
      <c r="L14" s="62">
        <f t="shared" ref="L14" si="7">ROUND(F14*E14,2)</f>
        <v>0</v>
      </c>
      <c r="M14" s="100">
        <f t="shared" ref="M14" si="8">ROUND(H14*E14,2)</f>
        <v>0</v>
      </c>
      <c r="N14" s="100">
        <f t="shared" ref="N14" si="9">ROUND(I14*E14,2)</f>
        <v>0</v>
      </c>
      <c r="O14" s="100">
        <f t="shared" ref="O14" si="10">ROUND(J14*E14,2)</f>
        <v>0</v>
      </c>
      <c r="P14" s="100">
        <f t="shared" ref="P14" si="11">SUM(M14:O14)</f>
        <v>0</v>
      </c>
    </row>
    <row r="15" spans="1:16" s="9" customFormat="1" ht="15">
      <c r="A15" s="196">
        <v>1</v>
      </c>
      <c r="B15" s="65"/>
      <c r="C15" s="197" t="s">
        <v>289</v>
      </c>
      <c r="D15" s="198" t="s">
        <v>81</v>
      </c>
      <c r="E15" s="199">
        <v>30.1</v>
      </c>
      <c r="F15" s="200"/>
      <c r="G15" s="104"/>
      <c r="H15" s="201"/>
      <c r="I15" s="202"/>
      <c r="J15" s="202"/>
      <c r="K15" s="70"/>
      <c r="L15" s="71"/>
      <c r="M15" s="70"/>
      <c r="N15" s="70"/>
      <c r="O15" s="70"/>
      <c r="P15" s="70"/>
    </row>
    <row r="16" spans="1:16" s="9" customFormat="1" ht="15">
      <c r="A16" s="196">
        <v>2</v>
      </c>
      <c r="B16" s="65"/>
      <c r="C16" s="197" t="s">
        <v>290</v>
      </c>
      <c r="D16" s="198" t="s">
        <v>29</v>
      </c>
      <c r="E16" s="199">
        <v>47</v>
      </c>
      <c r="F16" s="200"/>
      <c r="G16" s="104"/>
      <c r="H16" s="201"/>
      <c r="I16" s="202"/>
      <c r="J16" s="202"/>
      <c r="K16" s="70"/>
      <c r="L16" s="71"/>
      <c r="M16" s="70"/>
      <c r="N16" s="70"/>
      <c r="O16" s="70"/>
      <c r="P16" s="70"/>
    </row>
    <row r="17" spans="1:16" s="9" customFormat="1" ht="15">
      <c r="A17" s="196">
        <v>3</v>
      </c>
      <c r="B17" s="65"/>
      <c r="C17" s="197" t="s">
        <v>298</v>
      </c>
      <c r="D17" s="198" t="s">
        <v>29</v>
      </c>
      <c r="E17" s="199">
        <v>43</v>
      </c>
      <c r="F17" s="200"/>
      <c r="G17" s="104"/>
      <c r="H17" s="201"/>
      <c r="I17" s="202"/>
      <c r="J17" s="202"/>
      <c r="K17" s="70"/>
      <c r="L17" s="71"/>
      <c r="M17" s="70"/>
      <c r="N17" s="70"/>
      <c r="O17" s="70"/>
      <c r="P17" s="70"/>
    </row>
    <row r="18" spans="1:16" s="9" customFormat="1" ht="15">
      <c r="A18" s="196">
        <v>4</v>
      </c>
      <c r="B18" s="203"/>
      <c r="C18" s="197" t="s">
        <v>287</v>
      </c>
      <c r="D18" s="198" t="s">
        <v>81</v>
      </c>
      <c r="E18" s="199">
        <v>0.5</v>
      </c>
      <c r="F18" s="200"/>
      <c r="G18" s="104"/>
      <c r="H18" s="201"/>
      <c r="I18" s="202"/>
      <c r="J18" s="202"/>
      <c r="K18" s="70"/>
      <c r="L18" s="71"/>
      <c r="M18" s="70"/>
      <c r="N18" s="70"/>
      <c r="O18" s="70"/>
      <c r="P18" s="70"/>
    </row>
    <row r="19" spans="1:16" s="9" customFormat="1" ht="15">
      <c r="A19" s="196">
        <v>5</v>
      </c>
      <c r="B19" s="203"/>
      <c r="C19" s="197" t="s">
        <v>288</v>
      </c>
      <c r="D19" s="198" t="s">
        <v>82</v>
      </c>
      <c r="E19" s="204">
        <f>E20/6</f>
        <v>11.333333333333334</v>
      </c>
      <c r="F19" s="200"/>
      <c r="G19" s="200"/>
      <c r="H19" s="201"/>
      <c r="I19" s="202"/>
      <c r="J19" s="202"/>
      <c r="K19" s="70"/>
      <c r="L19" s="71"/>
      <c r="M19" s="70"/>
      <c r="N19" s="70"/>
      <c r="O19" s="70"/>
      <c r="P19" s="70"/>
    </row>
    <row r="20" spans="1:16" s="9" customFormat="1" ht="15">
      <c r="A20" s="196">
        <v>6</v>
      </c>
      <c r="B20" s="203"/>
      <c r="C20" s="197" t="s">
        <v>83</v>
      </c>
      <c r="D20" s="198" t="s">
        <v>81</v>
      </c>
      <c r="E20" s="199">
        <v>68</v>
      </c>
      <c r="F20" s="200"/>
      <c r="G20" s="104"/>
      <c r="H20" s="201"/>
      <c r="I20" s="202"/>
      <c r="J20" s="202"/>
      <c r="K20" s="70"/>
      <c r="L20" s="71"/>
      <c r="M20" s="70"/>
      <c r="N20" s="70"/>
      <c r="O20" s="70"/>
      <c r="P20" s="70"/>
    </row>
    <row r="21" spans="1:16" s="9" customFormat="1" ht="25.5">
      <c r="A21" s="196">
        <v>0</v>
      </c>
      <c r="B21" s="203"/>
      <c r="C21" s="205" t="s">
        <v>84</v>
      </c>
      <c r="D21" s="198" t="s">
        <v>81</v>
      </c>
      <c r="E21" s="199">
        <f>E20</f>
        <v>68</v>
      </c>
      <c r="F21" s="200"/>
      <c r="G21" s="200"/>
      <c r="H21" s="201"/>
      <c r="I21" s="202"/>
      <c r="J21" s="202"/>
      <c r="K21" s="70"/>
      <c r="L21" s="71"/>
      <c r="M21" s="70"/>
      <c r="N21" s="70"/>
      <c r="O21" s="70"/>
      <c r="P21" s="70"/>
    </row>
    <row r="22" spans="1:16" s="9" customFormat="1" ht="15">
      <c r="A22" s="196">
        <v>0</v>
      </c>
      <c r="B22" s="206"/>
      <c r="C22" s="207" t="s">
        <v>85</v>
      </c>
      <c r="D22" s="141" t="s">
        <v>86</v>
      </c>
      <c r="E22" s="199">
        <f>6/0.04*13/1000</f>
        <v>1.95</v>
      </c>
      <c r="F22" s="200"/>
      <c r="G22" s="200"/>
      <c r="H22" s="201"/>
      <c r="I22" s="199"/>
      <c r="J22" s="208"/>
      <c r="K22" s="70"/>
      <c r="L22" s="71"/>
      <c r="M22" s="70"/>
      <c r="N22" s="70"/>
      <c r="O22" s="70"/>
      <c r="P22" s="70"/>
    </row>
    <row r="23" spans="1:16" s="9" customFormat="1" ht="15.75">
      <c r="A23" s="192">
        <v>0</v>
      </c>
      <c r="B23" s="130"/>
      <c r="C23" s="60" t="s">
        <v>87</v>
      </c>
      <c r="D23" s="193"/>
      <c r="E23" s="132"/>
      <c r="F23" s="195"/>
      <c r="G23" s="195"/>
      <c r="H23" s="209"/>
      <c r="I23" s="99"/>
      <c r="J23" s="99"/>
      <c r="K23" s="100"/>
      <c r="L23" s="62"/>
      <c r="M23" s="100"/>
      <c r="N23" s="100"/>
      <c r="O23" s="100"/>
      <c r="P23" s="100"/>
    </row>
    <row r="24" spans="1:16" s="9" customFormat="1">
      <c r="A24" s="155">
        <v>7</v>
      </c>
      <c r="B24" s="210"/>
      <c r="C24" s="211" t="s">
        <v>291</v>
      </c>
      <c r="D24" s="141" t="s">
        <v>29</v>
      </c>
      <c r="E24" s="199">
        <v>5.3</v>
      </c>
      <c r="F24" s="104"/>
      <c r="G24" s="74"/>
      <c r="H24" s="201"/>
      <c r="I24" s="201"/>
      <c r="J24" s="201"/>
      <c r="K24" s="70"/>
      <c r="L24" s="71"/>
      <c r="M24" s="70"/>
      <c r="N24" s="70"/>
      <c r="O24" s="70"/>
      <c r="P24" s="70"/>
    </row>
    <row r="25" spans="1:16" s="9" customFormat="1">
      <c r="A25" s="155">
        <v>8</v>
      </c>
      <c r="B25" s="210"/>
      <c r="C25" s="211" t="s">
        <v>293</v>
      </c>
      <c r="D25" s="141" t="s">
        <v>29</v>
      </c>
      <c r="E25" s="199">
        <v>5.3</v>
      </c>
      <c r="F25" s="104"/>
      <c r="G25" s="74"/>
      <c r="H25" s="201"/>
      <c r="I25" s="201"/>
      <c r="J25" s="201"/>
      <c r="K25" s="70"/>
      <c r="L25" s="71"/>
      <c r="M25" s="70"/>
      <c r="N25" s="70"/>
      <c r="O25" s="70"/>
      <c r="P25" s="70"/>
    </row>
    <row r="26" spans="1:16" s="9" customFormat="1">
      <c r="A26" s="155">
        <v>9</v>
      </c>
      <c r="B26" s="210"/>
      <c r="C26" s="211" t="s">
        <v>292</v>
      </c>
      <c r="D26" s="141" t="s">
        <v>29</v>
      </c>
      <c r="E26" s="199">
        <v>5.3</v>
      </c>
      <c r="F26" s="104"/>
      <c r="G26" s="74"/>
      <c r="H26" s="201"/>
      <c r="I26" s="201"/>
      <c r="J26" s="201"/>
      <c r="K26" s="70"/>
      <c r="L26" s="71"/>
      <c r="M26" s="70"/>
      <c r="N26" s="70"/>
      <c r="O26" s="70"/>
      <c r="P26" s="70"/>
    </row>
    <row r="27" spans="1:16" s="9" customFormat="1" ht="25.5">
      <c r="A27" s="155">
        <v>10</v>
      </c>
      <c r="B27" s="210"/>
      <c r="C27" s="211" t="s">
        <v>295</v>
      </c>
      <c r="D27" s="141" t="s">
        <v>29</v>
      </c>
      <c r="E27" s="199">
        <v>5.3</v>
      </c>
      <c r="F27" s="104"/>
      <c r="G27" s="74"/>
      <c r="H27" s="201"/>
      <c r="I27" s="201"/>
      <c r="J27" s="201"/>
      <c r="K27" s="70"/>
      <c r="L27" s="71"/>
      <c r="M27" s="70"/>
      <c r="N27" s="70"/>
      <c r="O27" s="70"/>
      <c r="P27" s="70"/>
    </row>
    <row r="28" spans="1:16" s="9" customFormat="1">
      <c r="A28" s="155">
        <v>11</v>
      </c>
      <c r="B28" s="210"/>
      <c r="C28" s="211" t="s">
        <v>294</v>
      </c>
      <c r="D28" s="141" t="s">
        <v>103</v>
      </c>
      <c r="E28" s="199">
        <v>9</v>
      </c>
      <c r="F28" s="104"/>
      <c r="G28" s="74"/>
      <c r="H28" s="201"/>
      <c r="I28" s="201"/>
      <c r="J28" s="201"/>
      <c r="K28" s="70"/>
      <c r="L28" s="71"/>
      <c r="M28" s="70"/>
      <c r="N28" s="70"/>
      <c r="O28" s="70"/>
      <c r="P28" s="70"/>
    </row>
    <row r="29" spans="1:16" s="9" customFormat="1" ht="15.75">
      <c r="A29" s="192">
        <v>0</v>
      </c>
      <c r="B29" s="130"/>
      <c r="C29" s="60" t="s">
        <v>88</v>
      </c>
      <c r="D29" s="193"/>
      <c r="E29" s="132"/>
      <c r="F29" s="195"/>
      <c r="G29" s="195"/>
      <c r="H29" s="209"/>
      <c r="I29" s="99"/>
      <c r="J29" s="99"/>
      <c r="K29" s="100"/>
      <c r="L29" s="62"/>
      <c r="M29" s="100"/>
      <c r="N29" s="100"/>
      <c r="O29" s="100"/>
      <c r="P29" s="100"/>
    </row>
    <row r="30" spans="1:16" s="9" customFormat="1">
      <c r="A30" s="155">
        <v>12</v>
      </c>
      <c r="B30" s="210"/>
      <c r="C30" s="211" t="s">
        <v>89</v>
      </c>
      <c r="D30" s="141" t="s">
        <v>29</v>
      </c>
      <c r="E30" s="199">
        <v>196</v>
      </c>
      <c r="F30" s="104"/>
      <c r="G30" s="74"/>
      <c r="H30" s="201"/>
      <c r="I30" s="201"/>
      <c r="J30" s="201"/>
      <c r="K30" s="70"/>
      <c r="L30" s="71"/>
      <c r="M30" s="70"/>
      <c r="N30" s="70"/>
      <c r="O30" s="70"/>
      <c r="P30" s="70"/>
    </row>
    <row r="31" spans="1:16" s="9" customFormat="1" ht="26.25" customHeight="1">
      <c r="A31" s="155">
        <v>0</v>
      </c>
      <c r="B31" s="210"/>
      <c r="C31" s="212" t="s">
        <v>90</v>
      </c>
      <c r="D31" s="141" t="s">
        <v>29</v>
      </c>
      <c r="E31" s="199">
        <f>1.2*E30</f>
        <v>235.2</v>
      </c>
      <c r="F31" s="104"/>
      <c r="G31" s="104"/>
      <c r="H31" s="201"/>
      <c r="I31" s="201"/>
      <c r="J31" s="201"/>
      <c r="K31" s="70"/>
      <c r="L31" s="71"/>
      <c r="M31" s="70"/>
      <c r="N31" s="70"/>
      <c r="O31" s="70"/>
      <c r="P31" s="70"/>
    </row>
    <row r="32" spans="1:16" s="9" customFormat="1" ht="25.5">
      <c r="A32" s="155">
        <v>13</v>
      </c>
      <c r="B32" s="210"/>
      <c r="C32" s="213" t="s">
        <v>91</v>
      </c>
      <c r="D32" s="141" t="s">
        <v>81</v>
      </c>
      <c r="E32" s="199">
        <v>65</v>
      </c>
      <c r="F32" s="104"/>
      <c r="G32" s="74"/>
      <c r="H32" s="201"/>
      <c r="I32" s="201"/>
      <c r="J32" s="201"/>
      <c r="K32" s="70"/>
      <c r="L32" s="71"/>
      <c r="M32" s="70"/>
      <c r="N32" s="70"/>
      <c r="O32" s="70"/>
      <c r="P32" s="70"/>
    </row>
    <row r="33" spans="1:16" s="9" customFormat="1">
      <c r="A33" s="155">
        <v>0</v>
      </c>
      <c r="B33" s="210"/>
      <c r="C33" s="212" t="s">
        <v>92</v>
      </c>
      <c r="D33" s="141" t="s">
        <v>81</v>
      </c>
      <c r="E33" s="199">
        <f>1.05*E32</f>
        <v>68.25</v>
      </c>
      <c r="F33" s="104"/>
      <c r="G33" s="104"/>
      <c r="H33" s="201"/>
      <c r="I33" s="201"/>
      <c r="J33" s="201"/>
      <c r="K33" s="70"/>
      <c r="L33" s="71"/>
      <c r="M33" s="70"/>
      <c r="N33" s="70"/>
      <c r="O33" s="70"/>
      <c r="P33" s="70"/>
    </row>
    <row r="34" spans="1:16" s="9" customFormat="1">
      <c r="A34" s="155">
        <v>14</v>
      </c>
      <c r="B34" s="214"/>
      <c r="C34" s="211" t="s">
        <v>93</v>
      </c>
      <c r="D34" s="141" t="s">
        <v>29</v>
      </c>
      <c r="E34" s="199">
        <v>14.9</v>
      </c>
      <c r="F34" s="104"/>
      <c r="G34" s="74"/>
      <c r="H34" s="201"/>
      <c r="I34" s="201"/>
      <c r="J34" s="201"/>
      <c r="K34" s="70"/>
      <c r="L34" s="71"/>
      <c r="M34" s="70"/>
      <c r="N34" s="70"/>
      <c r="O34" s="70"/>
      <c r="P34" s="70"/>
    </row>
    <row r="35" spans="1:16" s="9" customFormat="1" ht="25.5">
      <c r="A35" s="155">
        <v>15</v>
      </c>
      <c r="B35" s="214"/>
      <c r="C35" s="211" t="s">
        <v>311</v>
      </c>
      <c r="D35" s="141" t="s">
        <v>94</v>
      </c>
      <c r="E35" s="199">
        <v>1</v>
      </c>
      <c r="F35" s="104"/>
      <c r="G35" s="74"/>
      <c r="H35" s="201"/>
      <c r="I35" s="201"/>
      <c r="J35" s="201"/>
      <c r="K35" s="70"/>
      <c r="L35" s="71"/>
      <c r="M35" s="70"/>
      <c r="N35" s="70"/>
      <c r="O35" s="70"/>
      <c r="P35" s="70"/>
    </row>
    <row r="36" spans="1:16" s="9" customFormat="1" ht="15.75">
      <c r="A36" s="192">
        <v>0</v>
      </c>
      <c r="B36" s="130"/>
      <c r="C36" s="60" t="s">
        <v>95</v>
      </c>
      <c r="D36" s="193"/>
      <c r="E36" s="132"/>
      <c r="F36" s="195"/>
      <c r="G36" s="195"/>
      <c r="H36" s="209"/>
      <c r="I36" s="99"/>
      <c r="J36" s="99"/>
      <c r="K36" s="100"/>
      <c r="L36" s="62"/>
      <c r="M36" s="100"/>
      <c r="N36" s="100"/>
      <c r="O36" s="100"/>
      <c r="P36" s="100"/>
    </row>
    <row r="37" spans="1:16" s="9" customFormat="1">
      <c r="A37" s="155">
        <v>16</v>
      </c>
      <c r="B37" s="214"/>
      <c r="C37" s="211" t="s">
        <v>96</v>
      </c>
      <c r="D37" s="141" t="s">
        <v>29</v>
      </c>
      <c r="E37" s="199">
        <v>301</v>
      </c>
      <c r="F37" s="104"/>
      <c r="G37" s="74"/>
      <c r="H37" s="201"/>
      <c r="I37" s="201"/>
      <c r="J37" s="201"/>
      <c r="K37" s="70"/>
      <c r="L37" s="71"/>
      <c r="M37" s="70"/>
      <c r="N37" s="70"/>
      <c r="O37" s="70"/>
      <c r="P37" s="70"/>
    </row>
    <row r="38" spans="1:16" s="9" customFormat="1">
      <c r="A38" s="155">
        <v>17</v>
      </c>
      <c r="B38" s="214"/>
      <c r="C38" s="211" t="s">
        <v>97</v>
      </c>
      <c r="D38" s="141" t="s">
        <v>29</v>
      </c>
      <c r="E38" s="199">
        <v>301</v>
      </c>
      <c r="F38" s="104"/>
      <c r="G38" s="74"/>
      <c r="H38" s="201"/>
      <c r="I38" s="201"/>
      <c r="J38" s="201"/>
      <c r="K38" s="70"/>
      <c r="L38" s="71"/>
      <c r="M38" s="70"/>
      <c r="N38" s="70"/>
      <c r="O38" s="70"/>
      <c r="P38" s="70"/>
    </row>
    <row r="39" spans="1:16" s="9" customFormat="1">
      <c r="A39" s="155">
        <v>0</v>
      </c>
      <c r="B39" s="214"/>
      <c r="C39" s="215" t="s">
        <v>98</v>
      </c>
      <c r="D39" s="141" t="s">
        <v>29</v>
      </c>
      <c r="E39" s="199">
        <f>1.1*E38</f>
        <v>331.1</v>
      </c>
      <c r="F39" s="104"/>
      <c r="G39" s="104"/>
      <c r="H39" s="201"/>
      <c r="I39" s="201"/>
      <c r="J39" s="201"/>
      <c r="K39" s="70"/>
      <c r="L39" s="71"/>
      <c r="M39" s="70"/>
      <c r="N39" s="70"/>
      <c r="O39" s="70"/>
      <c r="P39" s="70"/>
    </row>
    <row r="40" spans="1:16" s="9" customFormat="1">
      <c r="A40" s="155">
        <v>0</v>
      </c>
      <c r="B40" s="214"/>
      <c r="C40" s="215" t="s">
        <v>99</v>
      </c>
      <c r="D40" s="141" t="s">
        <v>94</v>
      </c>
      <c r="E40" s="199">
        <f>7*E38</f>
        <v>2107</v>
      </c>
      <c r="F40" s="104"/>
      <c r="G40" s="104"/>
      <c r="H40" s="201"/>
      <c r="I40" s="201"/>
      <c r="J40" s="201"/>
      <c r="K40" s="70"/>
      <c r="L40" s="71"/>
      <c r="M40" s="70"/>
      <c r="N40" s="70"/>
      <c r="O40" s="70"/>
      <c r="P40" s="70"/>
    </row>
    <row r="41" spans="1:16" s="9" customFormat="1">
      <c r="A41" s="155">
        <v>0</v>
      </c>
      <c r="B41" s="214"/>
      <c r="C41" s="215" t="s">
        <v>100</v>
      </c>
      <c r="D41" s="141" t="s">
        <v>101</v>
      </c>
      <c r="E41" s="199">
        <v>1</v>
      </c>
      <c r="F41" s="104"/>
      <c r="G41" s="104"/>
      <c r="H41" s="201"/>
      <c r="I41" s="201"/>
      <c r="J41" s="201"/>
      <c r="K41" s="70"/>
      <c r="L41" s="71"/>
      <c r="M41" s="70"/>
      <c r="N41" s="70"/>
      <c r="O41" s="70"/>
      <c r="P41" s="70"/>
    </row>
    <row r="42" spans="1:16" s="9" customFormat="1" ht="25.5">
      <c r="A42" s="155">
        <v>18</v>
      </c>
      <c r="B42" s="214"/>
      <c r="C42" s="211" t="s">
        <v>102</v>
      </c>
      <c r="D42" s="141" t="s">
        <v>103</v>
      </c>
      <c r="E42" s="199">
        <v>60</v>
      </c>
      <c r="F42" s="104"/>
      <c r="G42" s="74"/>
      <c r="H42" s="201"/>
      <c r="I42" s="201"/>
      <c r="J42" s="201"/>
      <c r="K42" s="70"/>
      <c r="L42" s="71"/>
      <c r="M42" s="70"/>
      <c r="N42" s="70"/>
      <c r="O42" s="70"/>
      <c r="P42" s="70"/>
    </row>
    <row r="43" spans="1:16" s="9" customFormat="1">
      <c r="A43" s="155">
        <v>19</v>
      </c>
      <c r="B43" s="214"/>
      <c r="C43" s="211" t="s">
        <v>104</v>
      </c>
      <c r="D43" s="141" t="s">
        <v>94</v>
      </c>
      <c r="E43" s="199">
        <v>8</v>
      </c>
      <c r="F43" s="104"/>
      <c r="G43" s="74"/>
      <c r="H43" s="201"/>
      <c r="I43" s="201"/>
      <c r="J43" s="201"/>
      <c r="K43" s="70"/>
      <c r="L43" s="71"/>
      <c r="M43" s="70"/>
      <c r="N43" s="70"/>
      <c r="O43" s="70"/>
      <c r="P43" s="70"/>
    </row>
    <row r="44" spans="1:16" s="9" customFormat="1" ht="38.25">
      <c r="A44" s="155">
        <v>20</v>
      </c>
      <c r="B44" s="214"/>
      <c r="C44" s="211" t="s">
        <v>105</v>
      </c>
      <c r="D44" s="141" t="s">
        <v>103</v>
      </c>
      <c r="E44" s="199">
        <v>55.24</v>
      </c>
      <c r="F44" s="104"/>
      <c r="G44" s="74"/>
      <c r="H44" s="201"/>
      <c r="I44" s="201"/>
      <c r="J44" s="201"/>
      <c r="K44" s="70"/>
      <c r="L44" s="71"/>
      <c r="M44" s="70"/>
      <c r="N44" s="70"/>
      <c r="O44" s="70"/>
      <c r="P44" s="70"/>
    </row>
    <row r="45" spans="1:16" s="9" customFormat="1" ht="38.25">
      <c r="A45" s="155">
        <v>21</v>
      </c>
      <c r="B45" s="214"/>
      <c r="C45" s="211" t="s">
        <v>106</v>
      </c>
      <c r="D45" s="141" t="s">
        <v>103</v>
      </c>
      <c r="E45" s="199">
        <v>21</v>
      </c>
      <c r="F45" s="104"/>
      <c r="G45" s="74"/>
      <c r="H45" s="201"/>
      <c r="I45" s="201"/>
      <c r="J45" s="201"/>
      <c r="K45" s="70"/>
      <c r="L45" s="71"/>
      <c r="M45" s="70"/>
      <c r="N45" s="70"/>
      <c r="O45" s="70"/>
      <c r="P45" s="70"/>
    </row>
    <row r="46" spans="1:16" s="9" customFormat="1" ht="25.5">
      <c r="A46" s="155">
        <v>22</v>
      </c>
      <c r="B46" s="214"/>
      <c r="C46" s="211" t="s">
        <v>299</v>
      </c>
      <c r="D46" s="141" t="s">
        <v>81</v>
      </c>
      <c r="E46" s="199">
        <v>4</v>
      </c>
      <c r="F46" s="104"/>
      <c r="G46" s="74"/>
      <c r="H46" s="201"/>
      <c r="I46" s="201"/>
      <c r="J46" s="201"/>
      <c r="K46" s="70"/>
      <c r="L46" s="71"/>
      <c r="M46" s="70"/>
      <c r="N46" s="70"/>
      <c r="O46" s="70"/>
      <c r="P46" s="70"/>
    </row>
    <row r="47" spans="1:16" s="9" customFormat="1" ht="25.5">
      <c r="A47" s="155">
        <v>23</v>
      </c>
      <c r="B47" s="214"/>
      <c r="C47" s="211" t="s">
        <v>107</v>
      </c>
      <c r="D47" s="141" t="s">
        <v>103</v>
      </c>
      <c r="E47" s="199">
        <v>45.1</v>
      </c>
      <c r="F47" s="104"/>
      <c r="G47" s="74"/>
      <c r="H47" s="201"/>
      <c r="I47" s="201"/>
      <c r="J47" s="201"/>
      <c r="K47" s="70"/>
      <c r="L47" s="71"/>
      <c r="M47" s="70"/>
      <c r="N47" s="70"/>
      <c r="O47" s="70"/>
      <c r="P47" s="70"/>
    </row>
    <row r="48" spans="1:16" s="9" customFormat="1" ht="51">
      <c r="A48" s="155">
        <v>24</v>
      </c>
      <c r="B48" s="198"/>
      <c r="C48" s="211" t="s">
        <v>108</v>
      </c>
      <c r="D48" s="198" t="s">
        <v>82</v>
      </c>
      <c r="E48" s="198">
        <v>1</v>
      </c>
      <c r="F48" s="104"/>
      <c r="G48" s="74"/>
      <c r="H48" s="201"/>
      <c r="I48" s="201"/>
      <c r="J48" s="201"/>
      <c r="K48" s="70"/>
      <c r="L48" s="71"/>
      <c r="M48" s="70"/>
      <c r="N48" s="70"/>
      <c r="O48" s="70"/>
      <c r="P48" s="70"/>
    </row>
    <row r="49" spans="1:16" s="9" customFormat="1" ht="15.75">
      <c r="A49" s="192">
        <v>0</v>
      </c>
      <c r="B49" s="130"/>
      <c r="C49" s="60" t="s">
        <v>109</v>
      </c>
      <c r="D49" s="193"/>
      <c r="E49" s="132"/>
      <c r="F49" s="195"/>
      <c r="G49" s="195"/>
      <c r="H49" s="209"/>
      <c r="I49" s="99"/>
      <c r="J49" s="99"/>
      <c r="K49" s="100"/>
      <c r="L49" s="62"/>
      <c r="M49" s="100"/>
      <c r="N49" s="100"/>
      <c r="O49" s="100"/>
      <c r="P49" s="100"/>
    </row>
    <row r="50" spans="1:16" s="9" customFormat="1">
      <c r="A50" s="155">
        <v>25</v>
      </c>
      <c r="B50" s="216"/>
      <c r="C50" s="211" t="s">
        <v>110</v>
      </c>
      <c r="D50" s="141" t="s">
        <v>29</v>
      </c>
      <c r="E50" s="199">
        <v>25</v>
      </c>
      <c r="F50" s="200"/>
      <c r="G50" s="74"/>
      <c r="H50" s="201"/>
      <c r="I50" s="202"/>
      <c r="J50" s="202"/>
      <c r="K50" s="70"/>
      <c r="L50" s="71"/>
      <c r="M50" s="70"/>
      <c r="N50" s="70"/>
      <c r="O50" s="70"/>
      <c r="P50" s="70"/>
    </row>
    <row r="51" spans="1:16" s="9" customFormat="1" ht="25.5">
      <c r="A51" s="155">
        <v>0</v>
      </c>
      <c r="B51" s="216"/>
      <c r="C51" s="215" t="s">
        <v>111</v>
      </c>
      <c r="D51" s="141" t="s">
        <v>29</v>
      </c>
      <c r="E51" s="199">
        <f>1.2*E50</f>
        <v>30</v>
      </c>
      <c r="F51" s="200"/>
      <c r="G51" s="200"/>
      <c r="H51" s="201"/>
      <c r="I51" s="202"/>
      <c r="J51" s="202"/>
      <c r="K51" s="70"/>
      <c r="L51" s="71"/>
      <c r="M51" s="70"/>
      <c r="N51" s="70"/>
      <c r="O51" s="70"/>
      <c r="P51" s="70"/>
    </row>
    <row r="52" spans="1:16" s="9" customFormat="1" ht="25.5">
      <c r="A52" s="155">
        <v>26</v>
      </c>
      <c r="B52" s="216"/>
      <c r="C52" s="217" t="s">
        <v>112</v>
      </c>
      <c r="D52" s="141" t="s">
        <v>29</v>
      </c>
      <c r="E52" s="199">
        <v>250</v>
      </c>
      <c r="F52" s="200"/>
      <c r="G52" s="74"/>
      <c r="H52" s="201"/>
      <c r="I52" s="202"/>
      <c r="J52" s="202"/>
      <c r="K52" s="70"/>
      <c r="L52" s="71"/>
      <c r="M52" s="70"/>
      <c r="N52" s="70"/>
      <c r="O52" s="70"/>
      <c r="P52" s="70"/>
    </row>
    <row r="53" spans="1:16" s="9" customFormat="1">
      <c r="A53" s="155">
        <v>27</v>
      </c>
      <c r="B53" s="216"/>
      <c r="C53" s="217" t="s">
        <v>113</v>
      </c>
      <c r="D53" s="141" t="s">
        <v>103</v>
      </c>
      <c r="E53" s="199">
        <v>60</v>
      </c>
      <c r="F53" s="200"/>
      <c r="G53" s="74"/>
      <c r="H53" s="201"/>
      <c r="I53" s="202"/>
      <c r="J53" s="202"/>
      <c r="K53" s="70"/>
      <c r="L53" s="71"/>
      <c r="M53" s="70"/>
      <c r="N53" s="70"/>
      <c r="O53" s="70"/>
      <c r="P53" s="70"/>
    </row>
    <row r="54" spans="1:16" s="9" customFormat="1">
      <c r="A54" s="155">
        <v>0</v>
      </c>
      <c r="B54" s="216"/>
      <c r="C54" s="218" t="s">
        <v>114</v>
      </c>
      <c r="D54" s="141"/>
      <c r="E54" s="199"/>
      <c r="F54" s="200"/>
      <c r="G54" s="200"/>
      <c r="H54" s="201"/>
      <c r="I54" s="202"/>
      <c r="J54" s="202"/>
      <c r="K54" s="70"/>
      <c r="L54" s="71"/>
      <c r="M54" s="70"/>
      <c r="N54" s="70"/>
      <c r="O54" s="70"/>
      <c r="P54" s="70"/>
    </row>
    <row r="55" spans="1:16" s="9" customFormat="1">
      <c r="A55" s="155">
        <v>28</v>
      </c>
      <c r="B55" s="210"/>
      <c r="C55" s="219" t="s">
        <v>115</v>
      </c>
      <c r="D55" s="141" t="s">
        <v>29</v>
      </c>
      <c r="E55" s="199">
        <v>235</v>
      </c>
      <c r="F55" s="200"/>
      <c r="G55" s="74"/>
      <c r="H55" s="201"/>
      <c r="I55" s="202"/>
      <c r="J55" s="202"/>
      <c r="K55" s="70"/>
      <c r="L55" s="71"/>
      <c r="M55" s="70"/>
      <c r="N55" s="70"/>
      <c r="O55" s="70"/>
      <c r="P55" s="70"/>
    </row>
    <row r="56" spans="1:16" s="9" customFormat="1" ht="25.5">
      <c r="A56" s="155">
        <v>0</v>
      </c>
      <c r="B56" s="210"/>
      <c r="C56" s="215" t="s">
        <v>116</v>
      </c>
      <c r="D56" s="141" t="s">
        <v>117</v>
      </c>
      <c r="E56" s="199">
        <f>5*0.3*E55</f>
        <v>352.5</v>
      </c>
      <c r="F56" s="200"/>
      <c r="G56" s="200"/>
      <c r="H56" s="201"/>
      <c r="I56" s="202"/>
      <c r="J56" s="202"/>
      <c r="K56" s="70"/>
      <c r="L56" s="71"/>
      <c r="M56" s="70"/>
      <c r="N56" s="70"/>
      <c r="O56" s="70"/>
      <c r="P56" s="70"/>
    </row>
    <row r="57" spans="1:16" s="9" customFormat="1">
      <c r="A57" s="155">
        <v>0</v>
      </c>
      <c r="B57" s="210"/>
      <c r="C57" s="215" t="s">
        <v>118</v>
      </c>
      <c r="D57" s="141" t="s">
        <v>29</v>
      </c>
      <c r="E57" s="199">
        <f>1.1*0.3*E55</f>
        <v>77.55</v>
      </c>
      <c r="F57" s="200"/>
      <c r="G57" s="200"/>
      <c r="H57" s="201"/>
      <c r="I57" s="202"/>
      <c r="J57" s="202"/>
      <c r="K57" s="70"/>
      <c r="L57" s="71"/>
      <c r="M57" s="70"/>
      <c r="N57" s="70"/>
      <c r="O57" s="70"/>
      <c r="P57" s="70"/>
    </row>
    <row r="58" spans="1:16" s="9" customFormat="1">
      <c r="A58" s="155">
        <v>29</v>
      </c>
      <c r="B58" s="216"/>
      <c r="C58" s="219" t="s">
        <v>119</v>
      </c>
      <c r="D58" s="141" t="s">
        <v>29</v>
      </c>
      <c r="E58" s="199">
        <v>235</v>
      </c>
      <c r="F58" s="200"/>
      <c r="G58" s="74"/>
      <c r="H58" s="201"/>
      <c r="I58" s="202"/>
      <c r="J58" s="202"/>
      <c r="K58" s="70"/>
      <c r="L58" s="71"/>
      <c r="M58" s="70"/>
      <c r="N58" s="70"/>
      <c r="O58" s="70"/>
      <c r="P58" s="70"/>
    </row>
    <row r="59" spans="1:16" s="9" customFormat="1">
      <c r="A59" s="155">
        <v>0</v>
      </c>
      <c r="B59" s="216"/>
      <c r="C59" s="215" t="s">
        <v>120</v>
      </c>
      <c r="D59" s="141" t="s">
        <v>117</v>
      </c>
      <c r="E59" s="199">
        <f>E58*3</f>
        <v>705</v>
      </c>
      <c r="F59" s="200"/>
      <c r="G59" s="200"/>
      <c r="H59" s="201"/>
      <c r="I59" s="202"/>
      <c r="J59" s="202"/>
      <c r="K59" s="70"/>
      <c r="L59" s="71"/>
      <c r="M59" s="70"/>
      <c r="N59" s="70"/>
      <c r="O59" s="70"/>
      <c r="P59" s="70"/>
    </row>
    <row r="60" spans="1:16" s="9" customFormat="1">
      <c r="A60" s="155">
        <v>30</v>
      </c>
      <c r="B60" s="216"/>
      <c r="C60" s="219" t="s">
        <v>121</v>
      </c>
      <c r="D60" s="141" t="s">
        <v>29</v>
      </c>
      <c r="E60" s="199">
        <v>235</v>
      </c>
      <c r="F60" s="200"/>
      <c r="G60" s="74"/>
      <c r="H60" s="201"/>
      <c r="I60" s="202"/>
      <c r="J60" s="202"/>
      <c r="K60" s="70"/>
      <c r="L60" s="71"/>
      <c r="M60" s="70"/>
      <c r="N60" s="70"/>
      <c r="O60" s="70"/>
      <c r="P60" s="70"/>
    </row>
    <row r="61" spans="1:16" s="9" customFormat="1">
      <c r="A61" s="155">
        <v>0</v>
      </c>
      <c r="B61" s="216"/>
      <c r="C61" s="215" t="s">
        <v>122</v>
      </c>
      <c r="D61" s="141" t="s">
        <v>123</v>
      </c>
      <c r="E61" s="199">
        <f>E60*0.06</f>
        <v>14.1</v>
      </c>
      <c r="F61" s="200"/>
      <c r="G61" s="200"/>
      <c r="H61" s="201"/>
      <c r="I61" s="202"/>
      <c r="J61" s="202"/>
      <c r="K61" s="70"/>
      <c r="L61" s="71"/>
      <c r="M61" s="70"/>
      <c r="N61" s="70"/>
      <c r="O61" s="70"/>
      <c r="P61" s="70"/>
    </row>
    <row r="62" spans="1:16" s="9" customFormat="1">
      <c r="A62" s="155">
        <v>31</v>
      </c>
      <c r="B62" s="216"/>
      <c r="C62" s="219" t="s">
        <v>124</v>
      </c>
      <c r="D62" s="141" t="s">
        <v>29</v>
      </c>
      <c r="E62" s="199">
        <v>235</v>
      </c>
      <c r="F62" s="200"/>
      <c r="G62" s="74"/>
      <c r="H62" s="201"/>
      <c r="I62" s="202"/>
      <c r="J62" s="202"/>
      <c r="K62" s="70"/>
      <c r="L62" s="71"/>
      <c r="M62" s="70"/>
      <c r="N62" s="70"/>
      <c r="O62" s="70"/>
      <c r="P62" s="70"/>
    </row>
    <row r="63" spans="1:16" s="9" customFormat="1">
      <c r="A63" s="155">
        <v>32</v>
      </c>
      <c r="B63" s="216"/>
      <c r="C63" s="140" t="s">
        <v>125</v>
      </c>
      <c r="D63" s="141" t="s">
        <v>123</v>
      </c>
      <c r="E63" s="199">
        <f>E62*0.35</f>
        <v>82.25</v>
      </c>
      <c r="F63" s="200"/>
      <c r="G63" s="74"/>
      <c r="H63" s="201"/>
      <c r="I63" s="202"/>
      <c r="J63" s="202"/>
      <c r="K63" s="70"/>
      <c r="L63" s="71"/>
      <c r="M63" s="70"/>
      <c r="N63" s="70"/>
      <c r="O63" s="70"/>
      <c r="P63" s="70"/>
    </row>
    <row r="64" spans="1:16" s="9" customFormat="1">
      <c r="A64" s="155">
        <v>33</v>
      </c>
      <c r="B64" s="216"/>
      <c r="C64" s="219" t="s">
        <v>126</v>
      </c>
      <c r="D64" s="141" t="s">
        <v>29</v>
      </c>
      <c r="E64" s="199">
        <v>25</v>
      </c>
      <c r="F64" s="200"/>
      <c r="G64" s="74"/>
      <c r="H64" s="201"/>
      <c r="I64" s="202"/>
      <c r="J64" s="202"/>
      <c r="K64" s="70"/>
      <c r="L64" s="71"/>
      <c r="M64" s="70"/>
      <c r="N64" s="70"/>
      <c r="O64" s="70"/>
      <c r="P64" s="70"/>
    </row>
    <row r="65" spans="1:16" s="9" customFormat="1">
      <c r="A65" s="155">
        <v>34</v>
      </c>
      <c r="B65" s="210"/>
      <c r="C65" s="211" t="s">
        <v>127</v>
      </c>
      <c r="D65" s="141" t="s">
        <v>103</v>
      </c>
      <c r="E65" s="220">
        <v>19</v>
      </c>
      <c r="F65" s="200"/>
      <c r="G65" s="74"/>
      <c r="H65" s="201"/>
      <c r="I65" s="202"/>
      <c r="J65" s="202"/>
      <c r="K65" s="70"/>
      <c r="L65" s="71"/>
      <c r="M65" s="70"/>
      <c r="N65" s="70"/>
      <c r="O65" s="70"/>
      <c r="P65" s="70"/>
    </row>
    <row r="66" spans="1:16" s="9" customFormat="1">
      <c r="A66" s="155">
        <v>0</v>
      </c>
      <c r="B66" s="210"/>
      <c r="C66" s="221" t="s">
        <v>128</v>
      </c>
      <c r="D66" s="141"/>
      <c r="E66" s="199"/>
      <c r="F66" s="200"/>
      <c r="G66" s="200"/>
      <c r="H66" s="201"/>
      <c r="I66" s="202"/>
      <c r="J66" s="202"/>
      <c r="K66" s="70"/>
      <c r="L66" s="71"/>
      <c r="M66" s="70"/>
      <c r="N66" s="70"/>
      <c r="O66" s="70"/>
      <c r="P66" s="70"/>
    </row>
    <row r="67" spans="1:16" s="9" customFormat="1">
      <c r="A67" s="155">
        <v>35</v>
      </c>
      <c r="B67" s="210"/>
      <c r="C67" s="219" t="s">
        <v>115</v>
      </c>
      <c r="D67" s="141" t="s">
        <v>103</v>
      </c>
      <c r="E67" s="199">
        <v>75</v>
      </c>
      <c r="F67" s="200"/>
      <c r="G67" s="74"/>
      <c r="H67" s="201"/>
      <c r="I67" s="202"/>
      <c r="J67" s="202"/>
      <c r="K67" s="70"/>
      <c r="L67" s="71"/>
      <c r="M67" s="70"/>
      <c r="N67" s="70"/>
      <c r="O67" s="70"/>
      <c r="P67" s="70"/>
    </row>
    <row r="68" spans="1:16" s="9" customFormat="1" ht="25.5">
      <c r="A68" s="155">
        <v>0</v>
      </c>
      <c r="B68" s="210"/>
      <c r="C68" s="215" t="s">
        <v>116</v>
      </c>
      <c r="D68" s="141" t="s">
        <v>117</v>
      </c>
      <c r="E68" s="199">
        <f>5*0.3*E67</f>
        <v>112.5</v>
      </c>
      <c r="F68" s="200"/>
      <c r="G68" s="200"/>
      <c r="H68" s="201"/>
      <c r="I68" s="202"/>
      <c r="J68" s="202"/>
      <c r="K68" s="70"/>
      <c r="L68" s="71"/>
      <c r="M68" s="70"/>
      <c r="N68" s="70"/>
      <c r="O68" s="70"/>
      <c r="P68" s="70"/>
    </row>
    <row r="69" spans="1:16" s="9" customFormat="1">
      <c r="A69" s="155">
        <v>0</v>
      </c>
      <c r="B69" s="210"/>
      <c r="C69" s="215" t="s">
        <v>118</v>
      </c>
      <c r="D69" s="141" t="s">
        <v>29</v>
      </c>
      <c r="E69" s="199">
        <f>1.1*0.3*E67</f>
        <v>24.75</v>
      </c>
      <c r="F69" s="200"/>
      <c r="G69" s="200"/>
      <c r="H69" s="201"/>
      <c r="I69" s="202"/>
      <c r="J69" s="202"/>
      <c r="K69" s="70"/>
      <c r="L69" s="71"/>
      <c r="M69" s="70"/>
      <c r="N69" s="70"/>
      <c r="O69" s="70"/>
      <c r="P69" s="70"/>
    </row>
    <row r="70" spans="1:16" s="9" customFormat="1">
      <c r="A70" s="155">
        <v>0</v>
      </c>
      <c r="B70" s="210"/>
      <c r="C70" s="215" t="s">
        <v>129</v>
      </c>
      <c r="D70" s="141" t="s">
        <v>103</v>
      </c>
      <c r="E70" s="199">
        <f>1.1*E67</f>
        <v>82.5</v>
      </c>
      <c r="F70" s="200"/>
      <c r="G70" s="200"/>
      <c r="H70" s="201"/>
      <c r="I70" s="202"/>
      <c r="J70" s="202"/>
      <c r="K70" s="70"/>
      <c r="L70" s="71"/>
      <c r="M70" s="70"/>
      <c r="N70" s="70"/>
      <c r="O70" s="70"/>
      <c r="P70" s="70"/>
    </row>
    <row r="71" spans="1:16" s="9" customFormat="1">
      <c r="A71" s="155">
        <v>36</v>
      </c>
      <c r="B71" s="210"/>
      <c r="C71" s="219" t="s">
        <v>130</v>
      </c>
      <c r="D71" s="141" t="s">
        <v>103</v>
      </c>
      <c r="E71" s="199">
        <v>75</v>
      </c>
      <c r="F71" s="200"/>
      <c r="G71" s="74"/>
      <c r="H71" s="201"/>
      <c r="I71" s="202"/>
      <c r="J71" s="202"/>
      <c r="K71" s="70"/>
      <c r="L71" s="71"/>
      <c r="M71" s="70"/>
      <c r="N71" s="70"/>
      <c r="O71" s="70"/>
      <c r="P71" s="70"/>
    </row>
    <row r="72" spans="1:16" s="9" customFormat="1" ht="25.5">
      <c r="A72" s="155">
        <v>0</v>
      </c>
      <c r="B72" s="210"/>
      <c r="C72" s="215" t="s">
        <v>131</v>
      </c>
      <c r="D72" s="141" t="s">
        <v>123</v>
      </c>
      <c r="E72" s="199">
        <f>0.25*0.2*E71</f>
        <v>3.75</v>
      </c>
      <c r="F72" s="200"/>
      <c r="G72" s="200"/>
      <c r="H72" s="201"/>
      <c r="I72" s="202"/>
      <c r="J72" s="202"/>
      <c r="K72" s="70"/>
      <c r="L72" s="71"/>
      <c r="M72" s="70"/>
      <c r="N72" s="70"/>
      <c r="O72" s="70"/>
      <c r="P72" s="70"/>
    </row>
    <row r="73" spans="1:16" s="9" customFormat="1">
      <c r="A73" s="155">
        <v>37</v>
      </c>
      <c r="B73" s="210"/>
      <c r="C73" s="219" t="s">
        <v>132</v>
      </c>
      <c r="D73" s="141" t="s">
        <v>103</v>
      </c>
      <c r="E73" s="199">
        <v>75</v>
      </c>
      <c r="F73" s="200"/>
      <c r="G73" s="74"/>
      <c r="H73" s="201"/>
      <c r="I73" s="202"/>
      <c r="J73" s="202"/>
      <c r="K73" s="70"/>
      <c r="L73" s="71"/>
      <c r="M73" s="70"/>
      <c r="N73" s="70"/>
      <c r="O73" s="70"/>
      <c r="P73" s="70"/>
    </row>
    <row r="74" spans="1:16" s="9" customFormat="1">
      <c r="A74" s="155">
        <v>0</v>
      </c>
      <c r="B74" s="210"/>
      <c r="C74" s="215" t="s">
        <v>133</v>
      </c>
      <c r="D74" s="141" t="s">
        <v>117</v>
      </c>
      <c r="E74" s="199">
        <f>3.5*0.2*E73</f>
        <v>52.500000000000007</v>
      </c>
      <c r="F74" s="200"/>
      <c r="G74" s="200"/>
      <c r="H74" s="201"/>
      <c r="I74" s="202"/>
      <c r="J74" s="202"/>
      <c r="K74" s="70"/>
      <c r="L74" s="71"/>
      <c r="M74" s="70"/>
      <c r="N74" s="70"/>
      <c r="O74" s="70"/>
      <c r="P74" s="70"/>
    </row>
    <row r="75" spans="1:16" s="9" customFormat="1">
      <c r="A75" s="155">
        <v>38</v>
      </c>
      <c r="B75" s="210"/>
      <c r="C75" s="219" t="s">
        <v>121</v>
      </c>
      <c r="D75" s="141" t="s">
        <v>103</v>
      </c>
      <c r="E75" s="199">
        <v>75</v>
      </c>
      <c r="F75" s="200"/>
      <c r="G75" s="74"/>
      <c r="H75" s="201"/>
      <c r="I75" s="202"/>
      <c r="J75" s="202"/>
      <c r="K75" s="70"/>
      <c r="L75" s="71"/>
      <c r="M75" s="70"/>
      <c r="N75" s="70"/>
      <c r="O75" s="70"/>
      <c r="P75" s="70"/>
    </row>
    <row r="76" spans="1:16" s="9" customFormat="1">
      <c r="A76" s="155">
        <v>0</v>
      </c>
      <c r="B76" s="210"/>
      <c r="C76" s="215" t="s">
        <v>122</v>
      </c>
      <c r="D76" s="141" t="s">
        <v>123</v>
      </c>
      <c r="E76" s="199">
        <f>0.06*0.2*E75</f>
        <v>0.9</v>
      </c>
      <c r="F76" s="200"/>
      <c r="G76" s="200"/>
      <c r="H76" s="201"/>
      <c r="I76" s="202"/>
      <c r="J76" s="202"/>
      <c r="K76" s="70"/>
      <c r="L76" s="71"/>
      <c r="M76" s="70"/>
      <c r="N76" s="70"/>
      <c r="O76" s="70"/>
      <c r="P76" s="70"/>
    </row>
    <row r="77" spans="1:16" s="9" customFormat="1">
      <c r="A77" s="155">
        <v>39</v>
      </c>
      <c r="B77" s="210"/>
      <c r="C77" s="217" t="s">
        <v>124</v>
      </c>
      <c r="D77" s="141" t="s">
        <v>103</v>
      </c>
      <c r="E77" s="199">
        <v>75</v>
      </c>
      <c r="F77" s="200"/>
      <c r="G77" s="74"/>
      <c r="H77" s="201"/>
      <c r="I77" s="202"/>
      <c r="J77" s="202"/>
      <c r="K77" s="70"/>
      <c r="L77" s="71"/>
      <c r="M77" s="70"/>
      <c r="N77" s="70"/>
      <c r="O77" s="70"/>
      <c r="P77" s="70"/>
    </row>
    <row r="78" spans="1:16" s="9" customFormat="1">
      <c r="A78" s="155">
        <v>0</v>
      </c>
      <c r="B78" s="210"/>
      <c r="C78" s="215" t="s">
        <v>134</v>
      </c>
      <c r="D78" s="141" t="s">
        <v>123</v>
      </c>
      <c r="E78" s="199">
        <f>0.35*0.2*E77</f>
        <v>5.2499999999999991</v>
      </c>
      <c r="F78" s="200"/>
      <c r="G78" s="200"/>
      <c r="H78" s="201"/>
      <c r="I78" s="202"/>
      <c r="J78" s="202"/>
      <c r="K78" s="70"/>
      <c r="L78" s="71"/>
      <c r="M78" s="70"/>
      <c r="N78" s="70"/>
      <c r="O78" s="70"/>
      <c r="P78" s="70"/>
    </row>
    <row r="79" spans="1:16" s="9" customFormat="1" ht="25.5">
      <c r="A79" s="155">
        <v>40</v>
      </c>
      <c r="B79" s="210"/>
      <c r="C79" s="217" t="s">
        <v>135</v>
      </c>
      <c r="D79" s="141" t="s">
        <v>103</v>
      </c>
      <c r="E79" s="199">
        <v>50</v>
      </c>
      <c r="F79" s="200"/>
      <c r="G79" s="74"/>
      <c r="H79" s="201"/>
      <c r="I79" s="202"/>
      <c r="J79" s="202"/>
      <c r="K79" s="70"/>
      <c r="L79" s="71"/>
      <c r="M79" s="70"/>
      <c r="N79" s="70"/>
      <c r="O79" s="70"/>
      <c r="P79" s="70"/>
    </row>
    <row r="80" spans="1:16" s="9" customFormat="1">
      <c r="A80" s="155">
        <v>41</v>
      </c>
      <c r="B80" s="210"/>
      <c r="C80" s="217" t="s">
        <v>136</v>
      </c>
      <c r="D80" s="141" t="s">
        <v>103</v>
      </c>
      <c r="E80" s="199">
        <v>25</v>
      </c>
      <c r="F80" s="200"/>
      <c r="G80" s="74"/>
      <c r="H80" s="201"/>
      <c r="I80" s="202"/>
      <c r="J80" s="202"/>
      <c r="K80" s="70"/>
      <c r="L80" s="71"/>
      <c r="M80" s="70"/>
      <c r="N80" s="70"/>
      <c r="O80" s="70"/>
      <c r="P80" s="70"/>
    </row>
    <row r="81" spans="1:16" s="9" customFormat="1">
      <c r="A81" s="155">
        <v>0</v>
      </c>
      <c r="B81" s="210"/>
      <c r="C81" s="221" t="s">
        <v>137</v>
      </c>
      <c r="D81" s="141"/>
      <c r="E81" s="199"/>
      <c r="F81" s="200"/>
      <c r="G81" s="200"/>
      <c r="H81" s="201"/>
      <c r="I81" s="202"/>
      <c r="J81" s="202"/>
      <c r="K81" s="70"/>
      <c r="L81" s="71"/>
      <c r="M81" s="70"/>
      <c r="N81" s="70"/>
      <c r="O81" s="70"/>
      <c r="P81" s="70"/>
    </row>
    <row r="82" spans="1:16" s="9" customFormat="1">
      <c r="A82" s="155">
        <v>42</v>
      </c>
      <c r="B82" s="222"/>
      <c r="C82" s="217" t="s">
        <v>138</v>
      </c>
      <c r="D82" s="141" t="s">
        <v>29</v>
      </c>
      <c r="E82" s="199">
        <v>40</v>
      </c>
      <c r="F82" s="200"/>
      <c r="G82" s="74"/>
      <c r="H82" s="201"/>
      <c r="I82" s="202"/>
      <c r="J82" s="202"/>
      <c r="K82" s="70"/>
      <c r="L82" s="71"/>
      <c r="M82" s="70"/>
      <c r="N82" s="70"/>
      <c r="O82" s="70"/>
      <c r="P82" s="70"/>
    </row>
    <row r="83" spans="1:16" s="9" customFormat="1">
      <c r="A83" s="155">
        <v>0</v>
      </c>
      <c r="B83" s="222"/>
      <c r="C83" s="215" t="s">
        <v>139</v>
      </c>
      <c r="D83" s="141" t="s">
        <v>29</v>
      </c>
      <c r="E83" s="199">
        <f>1.05*E82</f>
        <v>42</v>
      </c>
      <c r="F83" s="200"/>
      <c r="G83" s="200"/>
      <c r="H83" s="201"/>
      <c r="I83" s="202"/>
      <c r="J83" s="202"/>
      <c r="K83" s="70"/>
      <c r="L83" s="71"/>
      <c r="M83" s="70"/>
      <c r="N83" s="70"/>
      <c r="O83" s="70"/>
      <c r="P83" s="70"/>
    </row>
    <row r="84" spans="1:16" s="9" customFormat="1">
      <c r="A84" s="155">
        <v>0</v>
      </c>
      <c r="B84" s="222"/>
      <c r="C84" s="215" t="s">
        <v>140</v>
      </c>
      <c r="D84" s="141" t="s">
        <v>117</v>
      </c>
      <c r="E84" s="199">
        <f>5*E82</f>
        <v>200</v>
      </c>
      <c r="F84" s="200"/>
      <c r="G84" s="200"/>
      <c r="H84" s="201"/>
      <c r="I84" s="202"/>
      <c r="J84" s="202"/>
      <c r="K84" s="70"/>
      <c r="L84" s="71"/>
      <c r="M84" s="70"/>
      <c r="N84" s="70"/>
      <c r="O84" s="70"/>
      <c r="P84" s="70"/>
    </row>
    <row r="85" spans="1:16" s="9" customFormat="1">
      <c r="A85" s="155">
        <v>0</v>
      </c>
      <c r="B85" s="222"/>
      <c r="C85" s="215" t="s">
        <v>141</v>
      </c>
      <c r="D85" s="141" t="s">
        <v>94</v>
      </c>
      <c r="E85" s="199">
        <f>8*E82</f>
        <v>320</v>
      </c>
      <c r="F85" s="200"/>
      <c r="G85" s="200"/>
      <c r="H85" s="201"/>
      <c r="I85" s="202"/>
      <c r="J85" s="202"/>
      <c r="K85" s="70"/>
      <c r="L85" s="71"/>
      <c r="M85" s="70"/>
      <c r="N85" s="70"/>
      <c r="O85" s="70"/>
      <c r="P85" s="70"/>
    </row>
    <row r="86" spans="1:16" s="9" customFormat="1" ht="25.5">
      <c r="A86" s="155">
        <v>43</v>
      </c>
      <c r="B86" s="222"/>
      <c r="C86" s="217" t="s">
        <v>142</v>
      </c>
      <c r="D86" s="141" t="s">
        <v>29</v>
      </c>
      <c r="E86" s="199">
        <v>40</v>
      </c>
      <c r="F86" s="200"/>
      <c r="G86" s="74"/>
      <c r="H86" s="201"/>
      <c r="I86" s="202"/>
      <c r="J86" s="202"/>
      <c r="K86" s="70"/>
      <c r="L86" s="71"/>
      <c r="M86" s="70"/>
      <c r="N86" s="70"/>
      <c r="O86" s="70"/>
      <c r="P86" s="70"/>
    </row>
    <row r="87" spans="1:16" s="9" customFormat="1">
      <c r="A87" s="155">
        <v>44</v>
      </c>
      <c r="B87" s="210"/>
      <c r="C87" s="217" t="s">
        <v>143</v>
      </c>
      <c r="D87" s="141" t="s">
        <v>29</v>
      </c>
      <c r="E87" s="199">
        <v>40</v>
      </c>
      <c r="F87" s="200"/>
      <c r="G87" s="74"/>
      <c r="H87" s="201"/>
      <c r="I87" s="202"/>
      <c r="J87" s="202"/>
      <c r="K87" s="70"/>
      <c r="L87" s="71"/>
      <c r="M87" s="70"/>
      <c r="N87" s="70"/>
      <c r="O87" s="70"/>
      <c r="P87" s="70"/>
    </row>
    <row r="88" spans="1:16" s="9" customFormat="1">
      <c r="A88" s="155">
        <v>0</v>
      </c>
      <c r="B88" s="210"/>
      <c r="C88" s="215" t="s">
        <v>144</v>
      </c>
      <c r="D88" s="141" t="s">
        <v>123</v>
      </c>
      <c r="E88" s="199">
        <f>0.25*E87</f>
        <v>10</v>
      </c>
      <c r="F88" s="200"/>
      <c r="G88" s="200"/>
      <c r="H88" s="201"/>
      <c r="I88" s="202"/>
      <c r="J88" s="202"/>
      <c r="K88" s="70"/>
      <c r="L88" s="71"/>
      <c r="M88" s="70"/>
      <c r="N88" s="70"/>
      <c r="O88" s="70"/>
      <c r="P88" s="70"/>
    </row>
    <row r="89" spans="1:16" s="9" customFormat="1">
      <c r="A89" s="155">
        <v>45</v>
      </c>
      <c r="B89" s="210"/>
      <c r="C89" s="217" t="s">
        <v>145</v>
      </c>
      <c r="D89" s="141" t="s">
        <v>29</v>
      </c>
      <c r="E89" s="199">
        <v>40</v>
      </c>
      <c r="F89" s="200"/>
      <c r="G89" s="74"/>
      <c r="H89" s="201"/>
      <c r="I89" s="202"/>
      <c r="J89" s="202"/>
      <c r="K89" s="70"/>
      <c r="L89" s="71"/>
      <c r="M89" s="70"/>
      <c r="N89" s="70"/>
      <c r="O89" s="70"/>
      <c r="P89" s="70"/>
    </row>
    <row r="90" spans="1:16" s="9" customFormat="1" ht="25.5">
      <c r="A90" s="155">
        <v>0</v>
      </c>
      <c r="B90" s="210"/>
      <c r="C90" s="215" t="s">
        <v>116</v>
      </c>
      <c r="D90" s="141" t="s">
        <v>117</v>
      </c>
      <c r="E90" s="199">
        <f>5*E89</f>
        <v>200</v>
      </c>
      <c r="F90" s="200"/>
      <c r="G90" s="200"/>
      <c r="H90" s="201"/>
      <c r="I90" s="202"/>
      <c r="J90" s="202"/>
      <c r="K90" s="70"/>
      <c r="L90" s="71"/>
      <c r="M90" s="70"/>
      <c r="N90" s="70"/>
      <c r="O90" s="70"/>
      <c r="P90" s="70"/>
    </row>
    <row r="91" spans="1:16" s="9" customFormat="1">
      <c r="A91" s="155">
        <v>0</v>
      </c>
      <c r="B91" s="210"/>
      <c r="C91" s="215" t="s">
        <v>146</v>
      </c>
      <c r="D91" s="141" t="s">
        <v>29</v>
      </c>
      <c r="E91" s="199">
        <f>1.1*E89</f>
        <v>44</v>
      </c>
      <c r="F91" s="200"/>
      <c r="G91" s="200"/>
      <c r="H91" s="201"/>
      <c r="I91" s="202"/>
      <c r="J91" s="202"/>
      <c r="K91" s="70"/>
      <c r="L91" s="71"/>
      <c r="M91" s="70"/>
      <c r="N91" s="70"/>
      <c r="O91" s="70"/>
      <c r="P91" s="70"/>
    </row>
    <row r="92" spans="1:16" s="9" customFormat="1">
      <c r="A92" s="155">
        <v>46</v>
      </c>
      <c r="B92" s="210"/>
      <c r="C92" s="217" t="s">
        <v>147</v>
      </c>
      <c r="D92" s="141" t="s">
        <v>29</v>
      </c>
      <c r="E92" s="199">
        <v>40</v>
      </c>
      <c r="F92" s="200"/>
      <c r="G92" s="74"/>
      <c r="H92" s="201"/>
      <c r="I92" s="202"/>
      <c r="J92" s="202"/>
      <c r="K92" s="70"/>
      <c r="L92" s="71"/>
      <c r="M92" s="70"/>
      <c r="N92" s="70"/>
      <c r="O92" s="70"/>
      <c r="P92" s="70"/>
    </row>
    <row r="93" spans="1:16" s="9" customFormat="1" ht="25.5">
      <c r="A93" s="155">
        <v>0</v>
      </c>
      <c r="B93" s="210"/>
      <c r="C93" s="215" t="s">
        <v>131</v>
      </c>
      <c r="D93" s="141" t="s">
        <v>123</v>
      </c>
      <c r="E93" s="199">
        <f>0.25*E92</f>
        <v>10</v>
      </c>
      <c r="F93" s="200"/>
      <c r="G93" s="200"/>
      <c r="H93" s="201"/>
      <c r="I93" s="202"/>
      <c r="J93" s="202"/>
      <c r="K93" s="70"/>
      <c r="L93" s="71"/>
      <c r="M93" s="70"/>
      <c r="N93" s="70"/>
      <c r="O93" s="70"/>
      <c r="P93" s="70"/>
    </row>
    <row r="94" spans="1:16" s="9" customFormat="1">
      <c r="A94" s="155">
        <v>47</v>
      </c>
      <c r="B94" s="210"/>
      <c r="C94" s="217" t="s">
        <v>148</v>
      </c>
      <c r="D94" s="141" t="s">
        <v>29</v>
      </c>
      <c r="E94" s="199">
        <v>15</v>
      </c>
      <c r="F94" s="200"/>
      <c r="G94" s="74"/>
      <c r="H94" s="201"/>
      <c r="I94" s="202"/>
      <c r="J94" s="202"/>
      <c r="K94" s="70"/>
      <c r="L94" s="71"/>
      <c r="M94" s="70"/>
      <c r="N94" s="70"/>
      <c r="O94" s="70"/>
      <c r="P94" s="70"/>
    </row>
    <row r="95" spans="1:16" s="9" customFormat="1">
      <c r="A95" s="155">
        <v>0</v>
      </c>
      <c r="B95" s="210"/>
      <c r="C95" s="215" t="s">
        <v>149</v>
      </c>
      <c r="D95" s="141" t="s">
        <v>117</v>
      </c>
      <c r="E95" s="199">
        <f>3.5*E94</f>
        <v>52.5</v>
      </c>
      <c r="F95" s="200"/>
      <c r="G95" s="200"/>
      <c r="H95" s="201"/>
      <c r="I95" s="202"/>
      <c r="J95" s="202"/>
      <c r="K95" s="70"/>
      <c r="L95" s="71"/>
      <c r="M95" s="70"/>
      <c r="N95" s="70"/>
      <c r="O95" s="70"/>
      <c r="P95" s="70"/>
    </row>
    <row r="96" spans="1:16" s="9" customFormat="1">
      <c r="A96" s="155">
        <v>48</v>
      </c>
      <c r="B96" s="210"/>
      <c r="C96" s="217" t="s">
        <v>150</v>
      </c>
      <c r="D96" s="141" t="s">
        <v>29</v>
      </c>
      <c r="E96" s="199">
        <v>15</v>
      </c>
      <c r="F96" s="200"/>
      <c r="G96" s="74"/>
      <c r="H96" s="201"/>
      <c r="I96" s="202"/>
      <c r="J96" s="202"/>
      <c r="K96" s="70"/>
      <c r="L96" s="71"/>
      <c r="M96" s="70"/>
      <c r="N96" s="70"/>
      <c r="O96" s="70"/>
      <c r="P96" s="70"/>
    </row>
    <row r="97" spans="1:16" s="9" customFormat="1">
      <c r="A97" s="155">
        <v>0</v>
      </c>
      <c r="B97" s="210"/>
      <c r="C97" s="215" t="s">
        <v>151</v>
      </c>
      <c r="D97" s="141" t="s">
        <v>123</v>
      </c>
      <c r="E97" s="199">
        <f>0.06*E96</f>
        <v>0.89999999999999991</v>
      </c>
      <c r="F97" s="200"/>
      <c r="G97" s="200"/>
      <c r="H97" s="201"/>
      <c r="I97" s="202"/>
      <c r="J97" s="202"/>
      <c r="K97" s="70"/>
      <c r="L97" s="71"/>
      <c r="M97" s="70"/>
      <c r="N97" s="70"/>
      <c r="O97" s="70"/>
      <c r="P97" s="70"/>
    </row>
    <row r="98" spans="1:16" s="9" customFormat="1">
      <c r="A98" s="155">
        <v>49</v>
      </c>
      <c r="B98" s="210"/>
      <c r="C98" s="217" t="s">
        <v>152</v>
      </c>
      <c r="D98" s="141" t="s">
        <v>29</v>
      </c>
      <c r="E98" s="199">
        <v>15</v>
      </c>
      <c r="F98" s="200"/>
      <c r="G98" s="74"/>
      <c r="H98" s="201"/>
      <c r="I98" s="202"/>
      <c r="J98" s="202"/>
      <c r="K98" s="70"/>
      <c r="L98" s="71"/>
      <c r="M98" s="70"/>
      <c r="N98" s="70"/>
      <c r="O98" s="70"/>
      <c r="P98" s="70"/>
    </row>
    <row r="99" spans="1:16" s="9" customFormat="1">
      <c r="A99" s="155">
        <v>0</v>
      </c>
      <c r="B99" s="210"/>
      <c r="C99" s="215" t="s">
        <v>153</v>
      </c>
      <c r="D99" s="141" t="s">
        <v>123</v>
      </c>
      <c r="E99" s="199">
        <f>0.35*E98</f>
        <v>5.25</v>
      </c>
      <c r="F99" s="200"/>
      <c r="G99" s="200"/>
      <c r="H99" s="201"/>
      <c r="I99" s="202"/>
      <c r="J99" s="202"/>
      <c r="K99" s="70"/>
      <c r="L99" s="71"/>
      <c r="M99" s="70"/>
      <c r="N99" s="70"/>
      <c r="O99" s="70"/>
      <c r="P99" s="70"/>
    </row>
    <row r="100" spans="1:16" s="9" customFormat="1" ht="31.5">
      <c r="A100" s="192">
        <v>0</v>
      </c>
      <c r="B100" s="130"/>
      <c r="C100" s="60" t="s">
        <v>321</v>
      </c>
      <c r="D100" s="193"/>
      <c r="E100" s="132"/>
      <c r="F100" s="195"/>
      <c r="G100" s="195"/>
      <c r="H100" s="209"/>
      <c r="I100" s="99"/>
      <c r="J100" s="99"/>
      <c r="K100" s="100"/>
      <c r="L100" s="62"/>
      <c r="M100" s="100"/>
      <c r="N100" s="100"/>
      <c r="O100" s="100"/>
      <c r="P100" s="100"/>
    </row>
    <row r="101" spans="1:16" s="9" customFormat="1" ht="25.5">
      <c r="A101" s="223">
        <v>50</v>
      </c>
      <c r="B101" s="134"/>
      <c r="C101" s="217" t="s">
        <v>300</v>
      </c>
      <c r="D101" s="224" t="s">
        <v>82</v>
      </c>
      <c r="E101" s="225">
        <v>1</v>
      </c>
      <c r="F101" s="226"/>
      <c r="G101" s="200"/>
      <c r="H101" s="201"/>
      <c r="I101" s="75"/>
      <c r="J101" s="75"/>
      <c r="K101" s="70"/>
      <c r="L101" s="71"/>
      <c r="M101" s="70"/>
      <c r="N101" s="70"/>
      <c r="O101" s="70"/>
      <c r="P101" s="70"/>
    </row>
    <row r="102" spans="1:16" s="9" customFormat="1" ht="38.25">
      <c r="A102" s="223">
        <v>51</v>
      </c>
      <c r="B102" s="134"/>
      <c r="C102" s="217" t="s">
        <v>326</v>
      </c>
      <c r="D102" s="224" t="s">
        <v>82</v>
      </c>
      <c r="E102" s="225">
        <v>1</v>
      </c>
      <c r="F102" s="226"/>
      <c r="G102" s="200"/>
      <c r="H102" s="201"/>
      <c r="I102" s="75"/>
      <c r="J102" s="75"/>
      <c r="K102" s="70"/>
      <c r="L102" s="71"/>
      <c r="M102" s="70"/>
      <c r="N102" s="70"/>
      <c r="O102" s="70"/>
      <c r="P102" s="70"/>
    </row>
    <row r="103" spans="1:16" s="9" customFormat="1" ht="25.5">
      <c r="A103" s="223">
        <v>52</v>
      </c>
      <c r="B103" s="134"/>
      <c r="C103" s="217" t="s">
        <v>322</v>
      </c>
      <c r="D103" s="224" t="s">
        <v>82</v>
      </c>
      <c r="E103" s="225">
        <v>1</v>
      </c>
      <c r="F103" s="226"/>
      <c r="G103" s="200"/>
      <c r="H103" s="201"/>
      <c r="I103" s="75"/>
      <c r="J103" s="75"/>
      <c r="K103" s="70"/>
      <c r="L103" s="71"/>
      <c r="M103" s="70"/>
      <c r="N103" s="70"/>
      <c r="O103" s="70"/>
      <c r="P103" s="70"/>
    </row>
    <row r="104" spans="1:16" s="9" customFormat="1" ht="25.5">
      <c r="A104" s="223">
        <v>53</v>
      </c>
      <c r="B104" s="134"/>
      <c r="C104" s="217" t="s">
        <v>323</v>
      </c>
      <c r="D104" s="224"/>
      <c r="E104" s="225"/>
      <c r="F104" s="226"/>
      <c r="G104" s="200"/>
      <c r="H104" s="201"/>
      <c r="I104" s="75"/>
      <c r="J104" s="75"/>
      <c r="K104" s="70"/>
      <c r="L104" s="71"/>
      <c r="M104" s="70"/>
      <c r="N104" s="70"/>
      <c r="O104" s="70"/>
      <c r="P104" s="70"/>
    </row>
    <row r="105" spans="1:16" s="9" customFormat="1" ht="25.5">
      <c r="A105" s="223">
        <v>54</v>
      </c>
      <c r="B105" s="134"/>
      <c r="C105" s="217" t="s">
        <v>327</v>
      </c>
      <c r="D105" s="224" t="s">
        <v>82</v>
      </c>
      <c r="E105" s="225">
        <v>1</v>
      </c>
      <c r="F105" s="226"/>
      <c r="G105" s="200"/>
      <c r="H105" s="201"/>
      <c r="I105" s="75"/>
      <c r="J105" s="75"/>
      <c r="K105" s="70"/>
      <c r="L105" s="71"/>
      <c r="M105" s="70"/>
      <c r="N105" s="70"/>
      <c r="O105" s="70"/>
      <c r="P105" s="70"/>
    </row>
    <row r="106" spans="1:16" s="9" customFormat="1" ht="25.5">
      <c r="A106" s="223">
        <v>55</v>
      </c>
      <c r="B106" s="134"/>
      <c r="C106" s="217" t="s">
        <v>301</v>
      </c>
      <c r="D106" s="224" t="s">
        <v>82</v>
      </c>
      <c r="E106" s="225">
        <v>1</v>
      </c>
      <c r="F106" s="226"/>
      <c r="G106" s="200"/>
      <c r="H106" s="201"/>
      <c r="I106" s="75"/>
      <c r="J106" s="75"/>
      <c r="K106" s="70"/>
      <c r="L106" s="71"/>
      <c r="M106" s="70"/>
      <c r="N106" s="70"/>
      <c r="O106" s="70"/>
      <c r="P106" s="70"/>
    </row>
    <row r="107" spans="1:16" s="9" customFormat="1" ht="25.5">
      <c r="A107" s="223">
        <v>56</v>
      </c>
      <c r="B107" s="134"/>
      <c r="C107" s="217" t="s">
        <v>328</v>
      </c>
      <c r="D107" s="224" t="s">
        <v>82</v>
      </c>
      <c r="E107" s="225">
        <v>1</v>
      </c>
      <c r="F107" s="226"/>
      <c r="G107" s="200"/>
      <c r="H107" s="201"/>
      <c r="I107" s="75"/>
      <c r="J107" s="75"/>
      <c r="K107" s="70"/>
      <c r="L107" s="71"/>
      <c r="M107" s="70"/>
      <c r="N107" s="70"/>
      <c r="O107" s="70"/>
      <c r="P107" s="70"/>
    </row>
    <row r="108" spans="1:16" s="9" customFormat="1" ht="15">
      <c r="A108" s="223">
        <v>57</v>
      </c>
      <c r="B108" s="134"/>
      <c r="C108" s="217" t="s">
        <v>154</v>
      </c>
      <c r="D108" s="224" t="s">
        <v>101</v>
      </c>
      <c r="E108" s="225">
        <v>1</v>
      </c>
      <c r="F108" s="200"/>
      <c r="G108" s="74"/>
      <c r="H108" s="201"/>
      <c r="I108" s="202"/>
      <c r="J108" s="202"/>
      <c r="K108" s="70"/>
      <c r="L108" s="71"/>
      <c r="M108" s="70"/>
      <c r="N108" s="70"/>
      <c r="O108" s="70"/>
      <c r="P108" s="70"/>
    </row>
    <row r="109" spans="1:16" s="9" customFormat="1" ht="25.5">
      <c r="A109" s="223">
        <v>58</v>
      </c>
      <c r="B109" s="134"/>
      <c r="C109" s="217" t="s">
        <v>302</v>
      </c>
      <c r="D109" s="224" t="s">
        <v>101</v>
      </c>
      <c r="E109" s="225">
        <v>1</v>
      </c>
      <c r="F109" s="200"/>
      <c r="G109" s="74"/>
      <c r="H109" s="201"/>
      <c r="I109" s="202"/>
      <c r="J109" s="202"/>
      <c r="K109" s="70"/>
      <c r="L109" s="71"/>
      <c r="M109" s="70"/>
      <c r="N109" s="70"/>
      <c r="O109" s="70"/>
      <c r="P109" s="70"/>
    </row>
    <row r="110" spans="1:16" s="9" customFormat="1" ht="25.5">
      <c r="A110" s="223">
        <v>59</v>
      </c>
      <c r="B110" s="134"/>
      <c r="C110" s="217" t="s">
        <v>303</v>
      </c>
      <c r="D110" s="224" t="s">
        <v>101</v>
      </c>
      <c r="E110" s="225">
        <v>1</v>
      </c>
      <c r="F110" s="200"/>
      <c r="G110" s="74"/>
      <c r="H110" s="201"/>
      <c r="I110" s="202"/>
      <c r="J110" s="202"/>
      <c r="K110" s="70"/>
      <c r="L110" s="71"/>
      <c r="M110" s="70"/>
      <c r="N110" s="70"/>
      <c r="O110" s="70"/>
      <c r="P110" s="70"/>
    </row>
    <row r="111" spans="1:16" s="9" customFormat="1" ht="25.5">
      <c r="A111" s="223">
        <v>60</v>
      </c>
      <c r="B111" s="134"/>
      <c r="C111" s="217" t="s">
        <v>304</v>
      </c>
      <c r="D111" s="224" t="s">
        <v>101</v>
      </c>
      <c r="E111" s="225">
        <v>1</v>
      </c>
      <c r="F111" s="200"/>
      <c r="G111" s="74"/>
      <c r="H111" s="201"/>
      <c r="I111" s="202"/>
      <c r="J111" s="202"/>
      <c r="K111" s="70"/>
      <c r="L111" s="71"/>
      <c r="M111" s="70"/>
      <c r="N111" s="70"/>
      <c r="O111" s="70"/>
      <c r="P111" s="70"/>
    </row>
    <row r="112" spans="1:16" s="9" customFormat="1" ht="25.5">
      <c r="A112" s="223">
        <v>61</v>
      </c>
      <c r="B112" s="134"/>
      <c r="C112" s="217" t="s">
        <v>305</v>
      </c>
      <c r="D112" s="224" t="s">
        <v>101</v>
      </c>
      <c r="E112" s="225">
        <v>1</v>
      </c>
      <c r="F112" s="200"/>
      <c r="G112" s="74"/>
      <c r="H112" s="201"/>
      <c r="I112" s="202"/>
      <c r="J112" s="202"/>
      <c r="K112" s="70"/>
      <c r="L112" s="71"/>
      <c r="M112" s="70"/>
      <c r="N112" s="70"/>
      <c r="O112" s="70"/>
      <c r="P112" s="70"/>
    </row>
    <row r="113" spans="1:16" s="9" customFormat="1" ht="47.25">
      <c r="A113" s="192">
        <v>0</v>
      </c>
      <c r="B113" s="130"/>
      <c r="C113" s="60" t="s">
        <v>155</v>
      </c>
      <c r="D113" s="193"/>
      <c r="E113" s="132"/>
      <c r="F113" s="195"/>
      <c r="G113" s="195"/>
      <c r="H113" s="209"/>
      <c r="I113" s="99"/>
      <c r="J113" s="99"/>
      <c r="K113" s="100"/>
      <c r="L113" s="62"/>
      <c r="M113" s="100"/>
      <c r="N113" s="100"/>
      <c r="O113" s="100"/>
      <c r="P113" s="100"/>
    </row>
    <row r="114" spans="1:16" s="9" customFormat="1" ht="25.5">
      <c r="A114" s="92">
        <v>62</v>
      </c>
      <c r="B114" s="227"/>
      <c r="C114" s="228" t="s">
        <v>156</v>
      </c>
      <c r="D114" s="229" t="s">
        <v>29</v>
      </c>
      <c r="E114" s="229">
        <v>130</v>
      </c>
      <c r="F114" s="104"/>
      <c r="G114" s="104"/>
      <c r="H114" s="201"/>
      <c r="I114" s="230"/>
      <c r="J114" s="230"/>
      <c r="K114" s="70"/>
      <c r="L114" s="71"/>
      <c r="M114" s="70"/>
      <c r="N114" s="70"/>
      <c r="O114" s="70"/>
      <c r="P114" s="70"/>
    </row>
    <row r="115" spans="1:16" s="9" customFormat="1" ht="25.5">
      <c r="A115" s="133">
        <v>63</v>
      </c>
      <c r="B115" s="227"/>
      <c r="C115" s="231" t="s">
        <v>157</v>
      </c>
      <c r="D115" s="232" t="s">
        <v>103</v>
      </c>
      <c r="E115" s="232">
        <v>95</v>
      </c>
      <c r="F115" s="74"/>
      <c r="G115" s="74"/>
      <c r="H115" s="201"/>
      <c r="I115" s="233"/>
      <c r="J115" s="233"/>
      <c r="K115" s="70"/>
      <c r="L115" s="71"/>
      <c r="M115" s="70"/>
      <c r="N115" s="70"/>
      <c r="O115" s="70"/>
      <c r="P115" s="70"/>
    </row>
    <row r="116" spans="1:16" s="9" customFormat="1" ht="25.5">
      <c r="A116" s="92">
        <v>64</v>
      </c>
      <c r="B116" s="227"/>
      <c r="C116" s="234" t="s">
        <v>319</v>
      </c>
      <c r="D116" s="229" t="s">
        <v>81</v>
      </c>
      <c r="E116" s="225">
        <v>52</v>
      </c>
      <c r="F116" s="104"/>
      <c r="G116" s="74"/>
      <c r="H116" s="201"/>
      <c r="I116" s="230"/>
      <c r="J116" s="230"/>
      <c r="K116" s="70"/>
      <c r="L116" s="71"/>
      <c r="M116" s="70"/>
      <c r="N116" s="70"/>
      <c r="O116" s="70"/>
      <c r="P116" s="70"/>
    </row>
    <row r="117" spans="1:16" s="9" customFormat="1" ht="15">
      <c r="A117" s="133">
        <v>65</v>
      </c>
      <c r="B117" s="235"/>
      <c r="C117" s="234" t="s">
        <v>297</v>
      </c>
      <c r="D117" s="236" t="s">
        <v>81</v>
      </c>
      <c r="E117" s="225">
        <v>26</v>
      </c>
      <c r="F117" s="67"/>
      <c r="G117" s="74"/>
      <c r="H117" s="201"/>
      <c r="I117" s="237"/>
      <c r="J117" s="233"/>
      <c r="K117" s="70"/>
      <c r="L117" s="71"/>
      <c r="M117" s="70"/>
      <c r="N117" s="70"/>
      <c r="O117" s="70"/>
      <c r="P117" s="70"/>
    </row>
    <row r="118" spans="1:16" s="9" customFormat="1" ht="15">
      <c r="A118" s="92">
        <v>66</v>
      </c>
      <c r="B118" s="227"/>
      <c r="C118" s="144" t="s">
        <v>296</v>
      </c>
      <c r="D118" s="229" t="s">
        <v>81</v>
      </c>
      <c r="E118" s="225">
        <v>13</v>
      </c>
      <c r="F118" s="104"/>
      <c r="G118" s="74"/>
      <c r="H118" s="201"/>
      <c r="I118" s="230"/>
      <c r="J118" s="230"/>
      <c r="K118" s="70"/>
      <c r="L118" s="71"/>
      <c r="M118" s="70"/>
      <c r="N118" s="70"/>
      <c r="O118" s="70"/>
      <c r="P118" s="70"/>
    </row>
    <row r="119" spans="1:16" s="9" customFormat="1" ht="29.25" customHeight="1">
      <c r="A119" s="133">
        <v>67</v>
      </c>
      <c r="B119" s="227"/>
      <c r="C119" s="144" t="s">
        <v>320</v>
      </c>
      <c r="D119" s="229" t="s">
        <v>29</v>
      </c>
      <c r="E119" s="225">
        <v>130</v>
      </c>
      <c r="F119" s="104"/>
      <c r="G119" s="74"/>
      <c r="H119" s="201"/>
      <c r="I119" s="230"/>
      <c r="J119" s="230"/>
      <c r="K119" s="70"/>
      <c r="L119" s="71"/>
      <c r="M119" s="70"/>
      <c r="N119" s="70"/>
      <c r="O119" s="70"/>
      <c r="P119" s="70"/>
    </row>
    <row r="120" spans="1:16" s="9" customFormat="1" ht="15.75">
      <c r="A120" s="238"/>
      <c r="B120" s="130"/>
      <c r="C120" s="239" t="s">
        <v>306</v>
      </c>
      <c r="D120" s="131"/>
      <c r="E120" s="132"/>
      <c r="F120" s="109"/>
      <c r="G120" s="62"/>
      <c r="H120" s="209"/>
      <c r="I120" s="240"/>
      <c r="J120" s="240"/>
      <c r="K120" s="100"/>
      <c r="L120" s="62"/>
      <c r="M120" s="100"/>
      <c r="N120" s="100"/>
      <c r="O120" s="100"/>
      <c r="P120" s="100"/>
    </row>
    <row r="121" spans="1:16" s="9" customFormat="1" ht="15">
      <c r="A121" s="133">
        <v>68</v>
      </c>
      <c r="B121" s="227"/>
      <c r="C121" s="144" t="s">
        <v>307</v>
      </c>
      <c r="D121" s="229" t="s">
        <v>82</v>
      </c>
      <c r="E121" s="225">
        <v>1</v>
      </c>
      <c r="F121" s="104"/>
      <c r="G121" s="74"/>
      <c r="H121" s="201"/>
      <c r="I121" s="230"/>
      <c r="J121" s="230"/>
      <c r="K121" s="70"/>
      <c r="L121" s="71"/>
      <c r="M121" s="70"/>
      <c r="N121" s="70"/>
      <c r="O121" s="70"/>
      <c r="P121" s="70"/>
    </row>
    <row r="122" spans="1:16" s="9" customFormat="1" ht="15">
      <c r="A122" s="133">
        <v>69</v>
      </c>
      <c r="B122" s="227"/>
      <c r="C122" s="144" t="s">
        <v>308</v>
      </c>
      <c r="D122" s="229" t="s">
        <v>82</v>
      </c>
      <c r="E122" s="225">
        <v>1</v>
      </c>
      <c r="F122" s="104"/>
      <c r="G122" s="74"/>
      <c r="H122" s="201"/>
      <c r="I122" s="230"/>
      <c r="J122" s="230"/>
      <c r="K122" s="70"/>
      <c r="L122" s="71"/>
      <c r="M122" s="70"/>
      <c r="N122" s="70"/>
      <c r="O122" s="70"/>
      <c r="P122" s="70"/>
    </row>
    <row r="123" spans="1:16" s="9" customFormat="1" ht="25.5" customHeight="1">
      <c r="A123" s="133">
        <v>70</v>
      </c>
      <c r="B123" s="227"/>
      <c r="C123" s="144" t="s">
        <v>309</v>
      </c>
      <c r="D123" s="229" t="s">
        <v>82</v>
      </c>
      <c r="E123" s="225">
        <v>1</v>
      </c>
      <c r="F123" s="104"/>
      <c r="G123" s="74"/>
      <c r="H123" s="201"/>
      <c r="I123" s="230"/>
      <c r="J123" s="230"/>
      <c r="K123" s="70"/>
      <c r="L123" s="71"/>
      <c r="M123" s="70"/>
      <c r="N123" s="70"/>
      <c r="O123" s="70"/>
      <c r="P123" s="70"/>
    </row>
    <row r="124" spans="1:16" s="9" customFormat="1" ht="15">
      <c r="A124" s="133">
        <v>71</v>
      </c>
      <c r="B124" s="227"/>
      <c r="C124" s="144" t="s">
        <v>310</v>
      </c>
      <c r="D124" s="229" t="s">
        <v>82</v>
      </c>
      <c r="E124" s="225">
        <v>1</v>
      </c>
      <c r="F124" s="104"/>
      <c r="G124" s="74"/>
      <c r="H124" s="201"/>
      <c r="I124" s="230"/>
      <c r="J124" s="230"/>
      <c r="K124" s="70"/>
      <c r="L124" s="71"/>
      <c r="M124" s="70"/>
      <c r="N124" s="70"/>
      <c r="O124" s="70"/>
      <c r="P124" s="70"/>
    </row>
    <row r="125" spans="1:16" ht="15" customHeight="1">
      <c r="A125" s="82"/>
      <c r="B125" s="83"/>
      <c r="C125" s="356" t="s">
        <v>69</v>
      </c>
      <c r="D125" s="357"/>
      <c r="E125" s="357"/>
      <c r="F125" s="357"/>
      <c r="G125" s="357"/>
      <c r="H125" s="357"/>
      <c r="I125" s="357"/>
      <c r="J125" s="357"/>
      <c r="K125" s="357"/>
      <c r="L125" s="84">
        <f>SUM(L13:L124)</f>
        <v>0</v>
      </c>
      <c r="M125" s="84">
        <f>SUM(M13:M124)</f>
        <v>0</v>
      </c>
      <c r="N125" s="84">
        <f>SUM(N13:N124)</f>
        <v>0</v>
      </c>
      <c r="O125" s="84">
        <f>SUM(O13:O124)</f>
        <v>0</v>
      </c>
      <c r="P125" s="84">
        <f>SUM(P13:P124)</f>
        <v>0</v>
      </c>
    </row>
    <row r="126" spans="1:16" s="14" customFormat="1" ht="15">
      <c r="A126" s="85"/>
      <c r="B126" s="85"/>
      <c r="C126" s="85"/>
      <c r="D126" s="85"/>
      <c r="E126" s="85"/>
      <c r="F126" s="85"/>
      <c r="G126" s="85"/>
      <c r="H126" s="85"/>
      <c r="I126" s="86"/>
      <c r="J126" s="85"/>
      <c r="K126" s="85"/>
      <c r="L126" s="85"/>
      <c r="M126" s="85"/>
      <c r="N126" s="85"/>
      <c r="O126" s="85"/>
      <c r="P126" s="85"/>
    </row>
    <row r="127" spans="1:16" s="12" customFormat="1" ht="12.75" customHeight="1">
      <c r="A127" s="87"/>
      <c r="B127" s="88" t="s">
        <v>41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</row>
    <row r="128" spans="1:16" s="12" customFormat="1" ht="45" customHeight="1">
      <c r="A128" s="350" t="s">
        <v>43</v>
      </c>
      <c r="B128" s="350"/>
      <c r="C128" s="350"/>
      <c r="D128" s="350"/>
      <c r="E128" s="350"/>
      <c r="F128" s="350"/>
      <c r="G128" s="350"/>
      <c r="H128" s="350"/>
      <c r="I128" s="350"/>
      <c r="J128" s="350"/>
      <c r="K128" s="350"/>
      <c r="L128" s="350"/>
      <c r="M128" s="350"/>
      <c r="N128" s="350"/>
      <c r="O128" s="350"/>
      <c r="P128" s="350"/>
    </row>
    <row r="129" spans="1:16" s="12" customFormat="1" ht="90.95" customHeight="1">
      <c r="A129" s="349"/>
      <c r="B129" s="349"/>
      <c r="C129" s="349"/>
      <c r="D129" s="349"/>
      <c r="E129" s="349"/>
      <c r="F129" s="349"/>
      <c r="G129" s="349"/>
      <c r="H129" s="349"/>
      <c r="I129" s="349"/>
      <c r="J129" s="349"/>
      <c r="K129" s="349"/>
      <c r="L129" s="349"/>
      <c r="M129" s="349"/>
      <c r="N129" s="349"/>
      <c r="O129" s="349"/>
      <c r="P129" s="349"/>
    </row>
    <row r="130" spans="1:16" s="12" customFormat="1" ht="12.75" customHeight="1">
      <c r="A130" s="87"/>
      <c r="B130" s="146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</row>
    <row r="131" spans="1:16" s="12" customFormat="1" ht="12.75" customHeight="1">
      <c r="A131" s="87"/>
      <c r="B131" s="146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</row>
    <row r="132" spans="1:16" s="14" customFormat="1" ht="15">
      <c r="A132" s="85"/>
      <c r="B132" s="85" t="s">
        <v>8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147" t="str">
        <f>Koptame!B36</f>
        <v>Pārbaudīja:</v>
      </c>
      <c r="M132" s="147"/>
      <c r="N132" s="147"/>
      <c r="O132" s="147"/>
      <c r="P132" s="147"/>
    </row>
    <row r="133" spans="1:16" s="14" customFormat="1" ht="14.25" customHeight="1">
      <c r="A133" s="85"/>
      <c r="B133" s="85"/>
      <c r="C133" s="153">
        <f>Koptame!C31</f>
        <v>0</v>
      </c>
      <c r="D133" s="85"/>
      <c r="E133" s="85"/>
      <c r="F133" s="85"/>
      <c r="G133" s="85"/>
      <c r="H133" s="85"/>
      <c r="I133" s="85"/>
      <c r="J133" s="85"/>
      <c r="K133" s="85"/>
      <c r="L133" s="153"/>
      <c r="M133" s="346">
        <f>Koptame!C37</f>
        <v>0</v>
      </c>
      <c r="N133" s="346"/>
      <c r="O133" s="147"/>
      <c r="P133" s="147"/>
    </row>
    <row r="134" spans="1:16" s="14" customFormat="1" ht="15">
      <c r="A134" s="85"/>
      <c r="B134" s="85"/>
      <c r="C134" s="154">
        <f>Koptame!C32</f>
        <v>0</v>
      </c>
      <c r="D134" s="85"/>
      <c r="E134" s="85"/>
      <c r="F134" s="85"/>
      <c r="G134" s="85"/>
      <c r="H134" s="85"/>
      <c r="I134" s="85"/>
      <c r="J134" s="85"/>
      <c r="K134" s="85"/>
      <c r="L134" s="154"/>
      <c r="M134" s="347">
        <f>Koptame!C38</f>
        <v>0</v>
      </c>
      <c r="N134" s="347"/>
      <c r="O134" s="147"/>
      <c r="P134" s="147"/>
    </row>
    <row r="135" spans="1:16" s="14" customFormat="1" ht="15" collapsed="1">
      <c r="A135" s="85"/>
      <c r="B135" s="86"/>
      <c r="C135" s="85"/>
      <c r="D135" s="85"/>
      <c r="E135" s="85"/>
      <c r="F135" s="86"/>
      <c r="G135" s="86"/>
      <c r="H135" s="85"/>
      <c r="I135" s="85"/>
      <c r="J135" s="85"/>
      <c r="K135" s="85"/>
      <c r="L135" s="85"/>
      <c r="M135" s="85"/>
      <c r="N135" s="85"/>
      <c r="O135" s="85"/>
      <c r="P135" s="85"/>
    </row>
  </sheetData>
  <mergeCells count="17">
    <mergeCell ref="A2:P2"/>
    <mergeCell ref="L9:O9"/>
    <mergeCell ref="D3:P3"/>
    <mergeCell ref="D4:P4"/>
    <mergeCell ref="D5:P5"/>
    <mergeCell ref="M133:N133"/>
    <mergeCell ref="M134:N134"/>
    <mergeCell ref="L11:P11"/>
    <mergeCell ref="A129:P129"/>
    <mergeCell ref="A128:P128"/>
    <mergeCell ref="A11:A12"/>
    <mergeCell ref="B11:B12"/>
    <mergeCell ref="C11:C12"/>
    <mergeCell ref="D11:D12"/>
    <mergeCell ref="C125:K125"/>
    <mergeCell ref="E11:E12"/>
    <mergeCell ref="F11:K11"/>
  </mergeCells>
  <conditionalFormatting sqref="I115">
    <cfRule type="expression" dxfId="56" priority="16" stopIfTrue="1">
      <formula>I115=#REF!=FALSE</formula>
    </cfRule>
  </conditionalFormatting>
  <conditionalFormatting sqref="I115">
    <cfRule type="expression" dxfId="55" priority="12">
      <formula>#REF!&gt;0</formula>
    </cfRule>
    <cfRule type="expression" dxfId="54" priority="13">
      <formula>#REF!=3</formula>
    </cfRule>
    <cfRule type="expression" dxfId="53" priority="14">
      <formula>#REF!=2</formula>
    </cfRule>
    <cfRule type="expression" dxfId="52" priority="15">
      <formula>#REF!=1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stopIfTrue="1" id="{AB6161D5-989A-4D98-826D-20A2E1C2A6F1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2" id="{E110C18C-239F-452F-AB9C-156A5B720FAF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53" id="{D6EA0D05-F34A-4667-A21F-0CE8EB594EDE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CD169E11-5D64-48EF-8A43-9A4F033746F6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55" id="{C5542E54-4093-47A7-A085-BFEEBB05D6D0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7" stopIfTrue="1" id="{E5B6CDE7-6C74-47CF-B5EC-487F48CB526E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50" stopIfTrue="1" id="{5BE79297-EE68-458D-BB8E-D1B901D7269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46" id="{BEDB036A-1871-45D8-A3F1-CAE65DEEB212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47" id="{D6F9879B-E110-4F38-9E6E-44542A5BFD8C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48" id="{FB4B78D5-3F2F-4F9F-B700-53314CEDBFF5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9" id="{8DE010AB-0D44-457C-BCB2-497AE25E54D7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51" stopIfTrue="1" id="{0B598085-A5F4-4E27-9655-D484ADCBBD5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I44:I47</xm:sqref>
        </x14:conditionalFormatting>
        <x14:conditionalFormatting xmlns:xm="http://schemas.microsoft.com/office/excel/2006/main">
          <x14:cfRule type="expression" priority="44" stopIfTrue="1" id="{BCA16AF6-2981-4A34-B2A7-1E7810A30FC1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40" id="{23BA8BF9-D47F-43E8-8DDE-F7DC04BF511E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41" id="{04065B05-9D96-49DE-BB9D-D4CCD55C5336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42" id="{33BEB169-0EEC-43DA-9C0A-1744CAC9D63C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3" id="{CFAA6387-5F54-43DA-9AE2-AFA313B913C3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45" stopIfTrue="1" id="{2A32C6F0-BDEE-48DD-9D1D-1E4D4C02959D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38" stopIfTrue="1" id="{B1E9031E-7BA2-44C0-99E2-27670501553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4" id="{971077F2-58A9-450C-8953-1FBA13D9F2D5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35" id="{8DB453A0-833E-4897-9AD5-F30E53017EEF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6" id="{6AA26EA6-0794-45E3-9522-02501A34CEA4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37" id="{CCEDAB22-B199-48CC-8B89-E231D28893D3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9" stopIfTrue="1" id="{5F84ACFF-84E4-4BDC-9E9A-3BFF36D0E3AA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I37:I41</xm:sqref>
        </x14:conditionalFormatting>
        <x14:conditionalFormatting xmlns:xm="http://schemas.microsoft.com/office/excel/2006/main">
          <x14:cfRule type="expression" priority="32" stopIfTrue="1" id="{3D4F1B7B-D5A4-42EC-B288-228CF2E11F7B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28" id="{736DF5DF-14D7-49C0-A106-8F0E9DF83FCD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9" id="{676D90ED-3B1E-4BF5-8D3A-9C88CB440732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F4436B02-99C3-4C4E-9E94-500C4CD691F3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31" id="{3563FF7A-8D6E-4B89-9E8A-E8134A28DDFE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33" stopIfTrue="1" id="{D0A6D709-FEB5-49C9-A9FA-E19D94D7F5A7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I42</xm:sqref>
        </x14:conditionalFormatting>
        <x14:conditionalFormatting xmlns:xm="http://schemas.microsoft.com/office/excel/2006/main">
          <x14:cfRule type="expression" priority="26" stopIfTrue="1" id="{423124E8-EDA3-4726-9275-4D5C6EB06B1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2" id="{A6B27AEA-ADE2-47F8-828F-5916A5979FD5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3" id="{F01EC8D3-763C-471C-99AA-27A45F62D78F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905F2612-474D-44A7-82AA-09F9489E7931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25" id="{452E37BF-EB2C-4DA3-8B74-CB873456ECE9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7" stopIfTrue="1" id="{ACC3156B-5BA7-4955-A658-068C32D2AED3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expression" priority="21" stopIfTrue="1" id="{C33F714B-39EF-4CC8-A587-BAFADFD299F7}">
            <xm:f>'C:\Dropbox (Personal)\1MANI DOCUMENTI\2018_1janvaris\1KAS_JAPILDA2017\2_DARBS_2016\[IZMAKSAS_2018.1(4.01.2018).xlsx]VCD-privatmaja'!#REF!='C:\Dropbox (Personal)\1MANI DOCUMENTI\2018_1janvaris\1KAS_JAPILDA2017\2_DARBS_2016\[IZMAKSAS_2018.1(4.01.2018).xlsx]VCD-privatmaja'!#REF!=FALSE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I30:I33</xm:sqref>
        </x14:conditionalFormatting>
        <x14:conditionalFormatting xmlns:xm="http://schemas.microsoft.com/office/excel/2006/main">
          <x14:cfRule type="expression" priority="17" id="{20B2DDE8-8B23-4ABF-BAC4-0038A14841E3}">
            <xm:f>'C:\Dropbox (Personal)\1MANI DOCUMENTI\2018_1janvaris\1KAS_JAPILDA2017\2_DARBS_2016\[IZMAKSAS_2018.1(4.01.2018).xlsx]VCD-privatmaja'!#REF!&gt;0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3948576B-AC22-4EF4-AF6D-4954C1D3A8F3}">
            <xm:f>'C:\Dropbox (Personal)\1MANI DOCUMENTI\2018_1janvaris\1KAS_JAPILDA2017\2_DARBS_2016\[IZMAKSAS_2018.1(4.01.2018).xlsx]VCD-privatmaja'!#REF!=3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6F67C99B-E8D1-486E-B1C8-9FF1BDE42735}">
            <xm:f>'C:\Dropbox (Personal)\1MANI DOCUMENTI\2018_1janvaris\1KAS_JAPILDA2017\2_DARBS_2016\[IZMAKSAS_2018.1(4.01.2018).xlsx]VCD-privatmaja'!#REF!=2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20" id="{E59A81B0-8B8D-4A5D-AB16-E1504920C8FC}">
            <xm:f>'C:\Dropbox (Personal)\1MANI DOCUMENTI\2018_1janvaris\1KAS_JAPILDA2017\2_DARBS_2016\[IZMAKSAS_2018.1(4.01.2018).xlsx]VCD-privatmaja'!#REF!=1</xm:f>
            <x14:dxf>
              <fill>
                <patternFill>
                  <bgColor rgb="FFFFC000"/>
                </patternFill>
              </fill>
            </x14:dxf>
          </x14:cfRule>
          <xm:sqref>I30:I33</xm:sqref>
        </x14:conditionalFormatting>
        <x14:conditionalFormatting xmlns:xm="http://schemas.microsoft.com/office/excel/2006/main">
          <x14:cfRule type="expression" priority="11" stopIfTrue="1" id="{522DACB6-11E6-47F4-A24C-A8989C7B1B29}">
            <xm:f>'C:\Dropbox (Personal)\1MANI DOCUMENTI\2018_1janvaris\1KAS_JAPILDA2017\2_DARBS_2016\[IZMAKSAS_2018.1(4.01.2018).xlsx]VCD-privatmaja'!#REF!='C:\Dropbox (Personal)\1MANI DOCUMENTI\2018_1janvaris\1KAS_JAPILDA2017\2_DARBS_2016\[IZMAKSAS_2018.1(4.01.2018).xlsx]VCD-privatmaja'!#REF!=FALSE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I24:I28</xm:sqref>
        </x14:conditionalFormatting>
        <x14:conditionalFormatting xmlns:xm="http://schemas.microsoft.com/office/excel/2006/main">
          <x14:cfRule type="expression" priority="7" id="{CF7A4121-D009-4F80-AFA6-B6E5B85391D6}">
            <xm:f>'C:\Dropbox (Personal)\1MANI DOCUMENTI\2018_1janvaris\1KAS_JAPILDA2017\2_DARBS_2016\[IZMAKSAS_2018.1(4.01.2018).xlsx]VCD-privatmaja'!#REF!&gt;0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59DACD6F-44E0-4A81-8A2D-2E2E16DB3E74}">
            <xm:f>'C:\Dropbox (Personal)\1MANI DOCUMENTI\2018_1janvaris\1KAS_JAPILDA2017\2_DARBS_2016\[IZMAKSAS_2018.1(4.01.2018).xlsx]VCD-privatmaja'!#REF!=3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9" id="{A14C6ED8-103B-483E-8D7B-EDFFAA2AA435}">
            <xm:f>'C:\Dropbox (Personal)\1MANI DOCUMENTI\2018_1janvaris\1KAS_JAPILDA2017\2_DARBS_2016\[IZMAKSAS_2018.1(4.01.2018).xlsx]VCD-privatmaja'!#REF!=2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0" id="{1346350B-8A19-4CF8-9CAF-E7B1C8D90641}">
            <xm:f>'C:\Dropbox (Personal)\1MANI DOCUMENTI\2018_1janvaris\1KAS_JAPILDA2017\2_DARBS_2016\[IZMAKSAS_2018.1(4.01.2018).xlsx]VCD-privatmaja'!#REF!=1</xm:f>
            <x14:dxf>
              <fill>
                <patternFill>
                  <bgColor rgb="FFFFC000"/>
                </patternFill>
              </fill>
            </x14:dxf>
          </x14:cfRule>
          <xm:sqref>I24:I28</xm:sqref>
        </x14:conditionalFormatting>
        <x14:conditionalFormatting xmlns:xm="http://schemas.microsoft.com/office/excel/2006/main">
          <x14:cfRule type="expression" priority="5" stopIfTrue="1" id="{9D0A7CB5-D08F-444A-82A0-B0E7DFD7B562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1" id="{4A69725F-3C4B-48F3-98D1-4D77001B9EF1}">
            <xm:f>'C:\Dropbox (Personal)\1MANI DOCUMENTI\2017_8augusts\1KAS_JAPILDA2017\2_DARBS_2016\[IZMAKSAS_2017.8(12,08,2017).xlsx]VCD-privatmaja'!#REF!&gt;0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BCAB4F81-F5F1-4E4E-A4BA-B25CCA2DDE2A}">
            <xm:f>'C:\Dropbox (Personal)\1MANI DOCUMENTI\2017_8augusts\1KAS_JAPILDA2017\2_DARBS_2016\[IZMAKSAS_2017.8(12,08,2017).xlsx]VCD-privatmaja'!#REF!=3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ECA5E13F-F21D-4158-88D2-3D715F5AD326}">
            <xm:f>'C:\Dropbox (Personal)\1MANI DOCUMENTI\2017_8augusts\1KAS_JAPILDA2017\2_DARBS_2016\[IZMAKSAS_2017.8(12,08,2017).xlsx]VCD-privatmaja'!#REF!=2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" id="{59020EBA-A813-48E7-8BD6-A3BBAC716286}">
            <xm:f>'C:\Dropbox (Personal)\1MANI DOCUMENTI\2017_8augusts\1KAS_JAPILDA2017\2_DARBS_2016\[IZMAKSAS_2017.8(12,08,2017).xlsx]VCD-privatmaja'!#REF!=1</xm:f>
            <x14:dxf>
              <fill>
                <patternFill>
                  <bgColor rgb="FFFFC000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6" stopIfTrue="1" id="{F71B97F4-3D7E-474C-8DB3-D39F1EC1EF44}">
            <xm:f>'C:\Dropbox (Personal)\1MANI DOCUMENTI\2017_8augusts\1KAS_JAPILDA2017\2_DARBS_2016\[IZMAKSAS_2017.8(12,08,2017).xlsx]VCD-privatmaja'!#REF!='C:\Dropbox (Personal)\1MANI DOCUMENTI\2017_8augusts\1KAS_JAPILDA2017\2_DARBS_2016\[IZMAKSAS_2017.8(12,08,2017).xlsx]VCD-privatmaja'!#REF!=FALSE</xm:f>
            <x14:dxf>
              <fill>
                <patternFill>
                  <bgColor theme="5" tint="0.39994506668294322"/>
                </patternFill>
              </fill>
            </x14:dxf>
          </x14:cfRule>
          <xm:sqref>I35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43"/>
  <sheetViews>
    <sheetView showZeros="0" view="pageBreakPreview" zoomScale="90" zoomScaleNormal="100" zoomScaleSheetLayoutView="90" workbookViewId="0">
      <selection activeCell="H14" sqref="H14"/>
    </sheetView>
  </sheetViews>
  <sheetFormatPr defaultColWidth="9.140625" defaultRowHeight="12.75"/>
  <cols>
    <col min="1" max="1" width="10.28515625" style="10" customWidth="1"/>
    <col min="2" max="2" width="12.7109375" style="10" customWidth="1"/>
    <col min="3" max="3" width="32.7109375" style="10" customWidth="1"/>
    <col min="4" max="4" width="10" style="10" customWidth="1"/>
    <col min="5" max="5" width="13.28515625" style="10" customWidth="1"/>
    <col min="6" max="6" width="13.7109375" style="10" customWidth="1"/>
    <col min="7" max="7" width="17.5703125" style="10" customWidth="1"/>
    <col min="8" max="8" width="12.85546875" style="10" customWidth="1"/>
    <col min="9" max="9" width="16" style="10" customWidth="1"/>
    <col min="10" max="16384" width="9.140625" style="10"/>
  </cols>
  <sheetData>
    <row r="1" spans="1:9" ht="18.75">
      <c r="A1" s="156"/>
      <c r="B1" s="157"/>
      <c r="C1" s="157"/>
      <c r="D1" s="157"/>
      <c r="E1" s="157"/>
      <c r="F1" s="157"/>
      <c r="G1" s="157"/>
      <c r="H1" s="157"/>
      <c r="I1" s="157"/>
    </row>
    <row r="2" spans="1:9" ht="18" customHeight="1">
      <c r="A2" s="331" t="s">
        <v>63</v>
      </c>
      <c r="B2" s="331"/>
      <c r="C2" s="331"/>
      <c r="D2" s="331"/>
      <c r="E2" s="331"/>
      <c r="F2" s="331"/>
      <c r="G2" s="331"/>
      <c r="H2" s="331"/>
      <c r="I2" s="331"/>
    </row>
    <row r="3" spans="1:9" ht="18.75">
      <c r="A3" s="157"/>
      <c r="B3" s="157"/>
      <c r="C3" s="158"/>
      <c r="D3" s="159"/>
      <c r="E3" s="157"/>
      <c r="F3" s="160"/>
      <c r="G3" s="160"/>
      <c r="H3" s="160"/>
      <c r="I3" s="160"/>
    </row>
    <row r="4" spans="1:9" ht="18.75">
      <c r="A4" s="157"/>
      <c r="B4" s="157"/>
      <c r="C4" s="158"/>
      <c r="D4" s="159"/>
      <c r="E4" s="157"/>
      <c r="F4" s="160"/>
      <c r="G4" s="160"/>
      <c r="H4" s="160"/>
      <c r="I4" s="160"/>
    </row>
    <row r="5" spans="1:9">
      <c r="A5" s="161"/>
      <c r="B5" s="157"/>
      <c r="C5" s="157"/>
      <c r="D5" s="157"/>
      <c r="E5" s="157"/>
      <c r="F5" s="157"/>
      <c r="G5" s="157"/>
      <c r="H5" s="157"/>
      <c r="I5" s="157"/>
    </row>
    <row r="6" spans="1:9" ht="18.75">
      <c r="A6" s="337" t="str">
        <f>Koptame!C22</f>
        <v>Specializētie darbi-iekšējie tīkli, sistēmas</v>
      </c>
      <c r="B6" s="338"/>
      <c r="C6" s="338"/>
      <c r="D6" s="338"/>
      <c r="E6" s="338"/>
      <c r="F6" s="338"/>
      <c r="G6" s="338"/>
      <c r="H6" s="338"/>
      <c r="I6" s="339"/>
    </row>
    <row r="7" spans="1:9">
      <c r="A7" s="161"/>
      <c r="B7" s="157"/>
      <c r="C7" s="157"/>
      <c r="D7" s="157"/>
      <c r="E7" s="157"/>
      <c r="F7" s="157"/>
      <c r="G7" s="157"/>
      <c r="H7" s="157"/>
      <c r="I7" s="157"/>
    </row>
    <row r="8" spans="1:9" ht="15.75">
      <c r="A8" s="340" t="s">
        <v>9</v>
      </c>
      <c r="B8" s="340"/>
      <c r="C8" s="328" t="str">
        <f>Koptame!C11</f>
        <v>Ēka</v>
      </c>
      <c r="D8" s="328"/>
      <c r="E8" s="328"/>
      <c r="F8" s="328"/>
      <c r="G8" s="328"/>
      <c r="H8" s="328"/>
      <c r="I8" s="328"/>
    </row>
    <row r="9" spans="1:9" ht="15.75" customHeight="1">
      <c r="A9" s="341" t="s">
        <v>27</v>
      </c>
      <c r="B9" s="341"/>
      <c r="C9" s="328" t="str">
        <f>Koptame!C12</f>
        <v>Jauniešu mājas fasādes vienkāršotā atjaunošana</v>
      </c>
      <c r="D9" s="328"/>
      <c r="E9" s="328"/>
      <c r="F9" s="328"/>
      <c r="G9" s="328"/>
      <c r="H9" s="328"/>
      <c r="I9" s="328"/>
    </row>
    <row r="10" spans="1:9" ht="15.75">
      <c r="A10" s="341" t="s">
        <v>10</v>
      </c>
      <c r="B10" s="341"/>
      <c r="C10" s="328" t="str">
        <f>Koptame!C13</f>
        <v>Jelgavas nov, Elejas pag., Eleja, Lietuvas iela 19</v>
      </c>
      <c r="D10" s="328"/>
      <c r="E10" s="328"/>
      <c r="F10" s="328"/>
      <c r="G10" s="328"/>
      <c r="H10" s="328"/>
      <c r="I10" s="328"/>
    </row>
    <row r="11" spans="1:9" ht="15.75">
      <c r="A11" s="341" t="str">
        <f>Koptame!B14</f>
        <v>Pasūtījuma Nr.</v>
      </c>
      <c r="B11" s="341"/>
      <c r="C11" s="162" t="str">
        <f>Koptame!C14</f>
        <v>2017/12</v>
      </c>
      <c r="D11" s="160"/>
      <c r="E11" s="157"/>
      <c r="F11" s="163"/>
      <c r="G11" s="163"/>
      <c r="H11" s="163"/>
      <c r="I11" s="163"/>
    </row>
    <row r="12" spans="1:9" ht="15" customHeight="1">
      <c r="A12" s="164"/>
      <c r="B12" s="164"/>
      <c r="C12" s="160"/>
      <c r="D12" s="160"/>
      <c r="E12" s="157"/>
      <c r="F12" s="163"/>
      <c r="G12" s="163"/>
      <c r="H12" s="163"/>
      <c r="I12" s="163"/>
    </row>
    <row r="13" spans="1:9" ht="18" customHeight="1">
      <c r="A13" s="165"/>
      <c r="B13" s="157"/>
      <c r="C13" s="157"/>
      <c r="D13" s="157"/>
      <c r="E13" s="157"/>
      <c r="F13" s="333" t="s">
        <v>49</v>
      </c>
      <c r="G13" s="334"/>
      <c r="H13" s="166">
        <f>E32</f>
        <v>0</v>
      </c>
      <c r="I13" s="167"/>
    </row>
    <row r="14" spans="1:9" ht="18.75">
      <c r="A14" s="165"/>
      <c r="B14" s="157"/>
      <c r="C14" s="157"/>
      <c r="D14" s="157"/>
      <c r="E14" s="157"/>
      <c r="F14" s="333" t="s">
        <v>14</v>
      </c>
      <c r="G14" s="334"/>
      <c r="H14" s="166">
        <f>I28</f>
        <v>0</v>
      </c>
      <c r="I14" s="167"/>
    </row>
    <row r="15" spans="1:9" ht="15">
      <c r="A15" s="157"/>
      <c r="B15" s="157"/>
      <c r="C15" s="157"/>
      <c r="D15" s="157"/>
      <c r="E15" s="157"/>
      <c r="F15" s="157"/>
      <c r="G15" s="168" t="str">
        <f>Koptame!D16</f>
        <v>Tāme sastādīta:  2018.gada cenās</v>
      </c>
      <c r="H15" s="157"/>
      <c r="I15" s="157"/>
    </row>
    <row r="16" spans="1:9" ht="15">
      <c r="A16" s="157"/>
      <c r="B16" s="157"/>
      <c r="C16" s="157"/>
      <c r="D16" s="157"/>
      <c r="E16" s="157"/>
      <c r="F16" s="157"/>
      <c r="G16" s="168"/>
      <c r="H16" s="157"/>
      <c r="I16" s="157"/>
    </row>
    <row r="17" spans="1:9" ht="15.75">
      <c r="A17" s="169"/>
      <c r="B17" s="157"/>
      <c r="C17" s="157"/>
      <c r="D17" s="157"/>
      <c r="E17" s="157"/>
      <c r="F17" s="157"/>
      <c r="G17" s="157"/>
      <c r="H17" s="157"/>
      <c r="I17" s="157"/>
    </row>
    <row r="18" spans="1:9" ht="51" customHeight="1">
      <c r="A18" s="329" t="s">
        <v>15</v>
      </c>
      <c r="B18" s="329" t="s">
        <v>16</v>
      </c>
      <c r="C18" s="342" t="s">
        <v>67</v>
      </c>
      <c r="D18" s="343"/>
      <c r="E18" s="329" t="s">
        <v>50</v>
      </c>
      <c r="F18" s="329" t="s">
        <v>17</v>
      </c>
      <c r="G18" s="329"/>
      <c r="H18" s="329"/>
      <c r="I18" s="329" t="s">
        <v>18</v>
      </c>
    </row>
    <row r="19" spans="1:9" ht="40.700000000000003" customHeight="1">
      <c r="A19" s="329"/>
      <c r="B19" s="329"/>
      <c r="C19" s="344"/>
      <c r="D19" s="345"/>
      <c r="E19" s="329"/>
      <c r="F19" s="170" t="s">
        <v>51</v>
      </c>
      <c r="G19" s="170" t="s">
        <v>52</v>
      </c>
      <c r="H19" s="170" t="s">
        <v>53</v>
      </c>
      <c r="I19" s="329"/>
    </row>
    <row r="20" spans="1:9" ht="18.75">
      <c r="A20" s="171"/>
      <c r="B20" s="171"/>
      <c r="C20" s="335"/>
      <c r="D20" s="335"/>
      <c r="E20" s="171"/>
      <c r="F20" s="171"/>
      <c r="G20" s="171"/>
      <c r="H20" s="171"/>
      <c r="I20" s="171"/>
    </row>
    <row r="21" spans="1:9" ht="15.75">
      <c r="A21" s="170">
        <v>1</v>
      </c>
      <c r="B21" s="190" t="s">
        <v>55</v>
      </c>
      <c r="C21" s="336" t="s">
        <v>35</v>
      </c>
      <c r="D21" s="336"/>
      <c r="E21" s="184">
        <f>'2,1'!P20</f>
        <v>0</v>
      </c>
      <c r="F21" s="184">
        <f>'2,1'!M20</f>
        <v>0</v>
      </c>
      <c r="G21" s="184">
        <f>'2,1'!N20</f>
        <v>0</v>
      </c>
      <c r="H21" s="184">
        <f>'2,1'!O20</f>
        <v>0</v>
      </c>
      <c r="I21" s="185">
        <f>'2,1'!L20</f>
        <v>0</v>
      </c>
    </row>
    <row r="22" spans="1:9" ht="15.75">
      <c r="A22" s="170">
        <v>2</v>
      </c>
      <c r="B22" s="190" t="s">
        <v>56</v>
      </c>
      <c r="C22" s="336" t="s">
        <v>75</v>
      </c>
      <c r="D22" s="336"/>
      <c r="E22" s="184">
        <f>'2,2'!P20</f>
        <v>0</v>
      </c>
      <c r="F22" s="184">
        <f>'2,2'!M20</f>
        <v>0</v>
      </c>
      <c r="G22" s="184">
        <f>'2,2'!N20</f>
        <v>0</v>
      </c>
      <c r="H22" s="184">
        <f>'2,2'!O20</f>
        <v>0</v>
      </c>
      <c r="I22" s="185">
        <f>'2,2'!L20</f>
        <v>0</v>
      </c>
    </row>
    <row r="23" spans="1:9" ht="15.75">
      <c r="A23" s="170">
        <v>3</v>
      </c>
      <c r="B23" s="190" t="s">
        <v>57</v>
      </c>
      <c r="C23" s="336" t="s">
        <v>76</v>
      </c>
      <c r="D23" s="336"/>
      <c r="E23" s="184">
        <f>'2,3'!Q42</f>
        <v>0</v>
      </c>
      <c r="F23" s="184">
        <f>'2,3'!N42</f>
        <v>0</v>
      </c>
      <c r="G23" s="184">
        <f>'2,3'!O42</f>
        <v>0</v>
      </c>
      <c r="H23" s="184">
        <f>'2,3'!P42</f>
        <v>0</v>
      </c>
      <c r="I23" s="185">
        <f>'2,3'!M42</f>
        <v>0</v>
      </c>
    </row>
    <row r="24" spans="1:9" ht="30" customHeight="1">
      <c r="A24" s="170">
        <v>4</v>
      </c>
      <c r="B24" s="190" t="s">
        <v>58</v>
      </c>
      <c r="C24" s="336" t="s">
        <v>77</v>
      </c>
      <c r="D24" s="336"/>
      <c r="E24" s="184">
        <f>'2,4'!Q37</f>
        <v>0</v>
      </c>
      <c r="F24" s="184">
        <f>'2,4'!N37</f>
        <v>0</v>
      </c>
      <c r="G24" s="184">
        <f>'2,4'!O37</f>
        <v>0</v>
      </c>
      <c r="H24" s="184">
        <f>'2,4'!P37</f>
        <v>0</v>
      </c>
      <c r="I24" s="185">
        <f>'2,4'!M37</f>
        <v>0</v>
      </c>
    </row>
    <row r="25" spans="1:9" ht="12.75" customHeight="1">
      <c r="A25" s="170">
        <v>5</v>
      </c>
      <c r="B25" s="190" t="s">
        <v>59</v>
      </c>
      <c r="C25" s="361" t="s">
        <v>78</v>
      </c>
      <c r="D25" s="361"/>
      <c r="E25" s="184">
        <f>'2,5'!Q33</f>
        <v>0</v>
      </c>
      <c r="F25" s="184">
        <f>'2,5'!N33</f>
        <v>0</v>
      </c>
      <c r="G25" s="184">
        <f>'2,5'!O33</f>
        <v>0</v>
      </c>
      <c r="H25" s="184">
        <f>'2,5'!P33</f>
        <v>0</v>
      </c>
      <c r="I25" s="185">
        <f>'2,5'!M33</f>
        <v>0</v>
      </c>
    </row>
    <row r="26" spans="1:9" ht="12.75" customHeight="1">
      <c r="A26" s="170">
        <v>6</v>
      </c>
      <c r="B26" s="190" t="s">
        <v>60</v>
      </c>
      <c r="C26" s="361" t="s">
        <v>79</v>
      </c>
      <c r="D26" s="361"/>
      <c r="E26" s="184">
        <f>'2,6'!Q30</f>
        <v>0</v>
      </c>
      <c r="F26" s="184">
        <f>'2,6'!N30</f>
        <v>0</v>
      </c>
      <c r="G26" s="184">
        <f>'2,6'!O30</f>
        <v>0</v>
      </c>
      <c r="H26" s="184">
        <f>'2,6'!P30</f>
        <v>0</v>
      </c>
      <c r="I26" s="185">
        <f>'2,6'!M30</f>
        <v>0</v>
      </c>
    </row>
    <row r="27" spans="1:9">
      <c r="A27" s="186"/>
      <c r="B27" s="187"/>
      <c r="C27" s="332"/>
      <c r="D27" s="332"/>
      <c r="E27" s="188"/>
      <c r="F27" s="188"/>
      <c r="G27" s="188"/>
      <c r="H27" s="188"/>
      <c r="I27" s="189"/>
    </row>
    <row r="28" spans="1:9" ht="16.5" customHeight="1">
      <c r="A28" s="171"/>
      <c r="B28" s="171"/>
      <c r="C28" s="172" t="s">
        <v>19</v>
      </c>
      <c r="D28" s="172"/>
      <c r="E28" s="191">
        <f>SUM(E21:E27)</f>
        <v>0</v>
      </c>
      <c r="F28" s="191">
        <f>SUM(F21:F27)</f>
        <v>0</v>
      </c>
      <c r="G28" s="191">
        <f>SUM(G21:G27)</f>
        <v>0</v>
      </c>
      <c r="H28" s="191">
        <f>SUM(H21:H27)</f>
        <v>0</v>
      </c>
      <c r="I28" s="191">
        <f>SUM(I21:I27)</f>
        <v>0</v>
      </c>
    </row>
    <row r="29" spans="1:9" ht="15.75">
      <c r="A29" s="330" t="s">
        <v>33</v>
      </c>
      <c r="B29" s="330"/>
      <c r="C29" s="330"/>
      <c r="D29" s="173" t="s">
        <v>285</v>
      </c>
      <c r="E29" s="174"/>
      <c r="F29" s="174"/>
      <c r="G29" s="174"/>
      <c r="H29" s="174"/>
      <c r="I29" s="174"/>
    </row>
    <row r="30" spans="1:9" ht="15.75">
      <c r="A30" s="175"/>
      <c r="B30" s="175"/>
      <c r="C30" s="176" t="s">
        <v>40</v>
      </c>
      <c r="D30" s="173"/>
      <c r="E30" s="174"/>
      <c r="F30" s="174"/>
      <c r="G30" s="174"/>
      <c r="H30" s="174"/>
      <c r="I30" s="174"/>
    </row>
    <row r="31" spans="1:9" ht="15.75">
      <c r="A31" s="330" t="s">
        <v>28</v>
      </c>
      <c r="B31" s="330"/>
      <c r="C31" s="330"/>
      <c r="D31" s="173" t="s">
        <v>285</v>
      </c>
      <c r="E31" s="174"/>
      <c r="F31" s="174"/>
      <c r="G31" s="174"/>
      <c r="H31" s="174"/>
      <c r="I31" s="174"/>
    </row>
    <row r="32" spans="1:9" ht="18" customHeight="1">
      <c r="A32" s="327"/>
      <c r="B32" s="327"/>
      <c r="C32" s="172" t="s">
        <v>20</v>
      </c>
      <c r="D32" s="172"/>
      <c r="E32" s="191"/>
      <c r="F32" s="191"/>
      <c r="G32" s="191"/>
      <c r="H32" s="191"/>
      <c r="I32" s="174"/>
    </row>
    <row r="33" spans="1:9" ht="18.75">
      <c r="A33" s="177"/>
      <c r="B33" s="157"/>
      <c r="C33" s="157"/>
      <c r="D33" s="157"/>
      <c r="E33" s="157"/>
      <c r="F33" s="157"/>
      <c r="G33" s="157"/>
      <c r="H33" s="157"/>
      <c r="I33" s="157"/>
    </row>
    <row r="34" spans="1:9" ht="18.75">
      <c r="A34" s="177"/>
      <c r="B34" s="157"/>
      <c r="C34" s="157"/>
      <c r="D34" s="157"/>
      <c r="E34" s="157"/>
      <c r="F34" s="157"/>
      <c r="G34" s="157"/>
      <c r="H34" s="157"/>
      <c r="I34" s="157"/>
    </row>
    <row r="35" spans="1:9" ht="15">
      <c r="A35" s="178"/>
      <c r="B35" s="179" t="s">
        <v>8</v>
      </c>
      <c r="C35" s="47"/>
      <c r="D35" s="157"/>
      <c r="E35" s="157"/>
      <c r="F35" s="163"/>
      <c r="G35" s="157"/>
      <c r="H35" s="157"/>
      <c r="I35" s="157"/>
    </row>
    <row r="36" spans="1:9" ht="15">
      <c r="A36" s="163"/>
      <c r="B36" s="47"/>
      <c r="C36" s="153">
        <f>Koptame!C31</f>
        <v>0</v>
      </c>
      <c r="D36" s="180"/>
      <c r="E36" s="180"/>
      <c r="F36" s="163"/>
      <c r="G36" s="157"/>
      <c r="H36" s="157"/>
      <c r="I36" s="157"/>
    </row>
    <row r="37" spans="1:9" ht="15">
      <c r="A37" s="181"/>
      <c r="B37" s="179"/>
      <c r="C37" s="154">
        <f>Koptame!C32</f>
        <v>0</v>
      </c>
      <c r="D37" s="163"/>
      <c r="E37" s="163"/>
      <c r="F37" s="163"/>
      <c r="G37" s="157"/>
      <c r="H37" s="157"/>
      <c r="I37" s="157"/>
    </row>
    <row r="38" spans="1:9" ht="15">
      <c r="A38" s="157"/>
      <c r="B38" s="179"/>
      <c r="C38" s="154"/>
      <c r="D38" s="157"/>
      <c r="E38" s="157"/>
      <c r="F38" s="157"/>
      <c r="G38" s="157"/>
      <c r="H38" s="157"/>
      <c r="I38" s="157"/>
    </row>
    <row r="39" spans="1:9" ht="15">
      <c r="A39" s="157"/>
      <c r="B39" s="179"/>
      <c r="C39" s="154"/>
      <c r="D39" s="157"/>
      <c r="E39" s="157"/>
      <c r="F39" s="157"/>
      <c r="G39" s="157"/>
      <c r="H39" s="157"/>
      <c r="I39" s="157"/>
    </row>
    <row r="40" spans="1:9" ht="15">
      <c r="A40" s="157"/>
      <c r="B40" s="182"/>
      <c r="C40" s="87"/>
      <c r="D40" s="157"/>
      <c r="E40" s="157"/>
      <c r="F40" s="157"/>
      <c r="G40" s="157"/>
      <c r="H40" s="157"/>
      <c r="I40" s="157"/>
    </row>
    <row r="41" spans="1:9" ht="15">
      <c r="A41" s="157"/>
      <c r="B41" s="179" t="str">
        <f>Koptame!B36</f>
        <v>Pārbaudīja:</v>
      </c>
      <c r="C41" s="183"/>
      <c r="D41" s="157"/>
      <c r="E41" s="157"/>
      <c r="F41" s="157"/>
      <c r="G41" s="157"/>
      <c r="H41" s="157"/>
      <c r="I41" s="157"/>
    </row>
    <row r="42" spans="1:9" ht="15">
      <c r="A42" s="157"/>
      <c r="B42" s="47"/>
      <c r="C42" s="153">
        <f>Koptame!C37</f>
        <v>0</v>
      </c>
      <c r="D42" s="157"/>
      <c r="E42" s="157"/>
      <c r="F42" s="157"/>
      <c r="G42" s="157"/>
      <c r="H42" s="157"/>
      <c r="I42" s="157"/>
    </row>
    <row r="43" spans="1:9" ht="15">
      <c r="A43" s="157"/>
      <c r="B43" s="179"/>
      <c r="C43" s="154">
        <f>Koptame!C38</f>
        <v>0</v>
      </c>
      <c r="D43" s="157"/>
      <c r="E43" s="157"/>
      <c r="F43" s="157"/>
      <c r="G43" s="157"/>
      <c r="H43" s="157"/>
      <c r="I43" s="157"/>
    </row>
  </sheetData>
  <mergeCells count="28">
    <mergeCell ref="A2:I2"/>
    <mergeCell ref="A6:I6"/>
    <mergeCell ref="A8:B8"/>
    <mergeCell ref="C8:I8"/>
    <mergeCell ref="A9:B9"/>
    <mergeCell ref="C9:I9"/>
    <mergeCell ref="C24:D24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I18:I19"/>
    <mergeCell ref="C20:D20"/>
    <mergeCell ref="C21:D21"/>
    <mergeCell ref="C22:D22"/>
    <mergeCell ref="C23:D23"/>
    <mergeCell ref="A32:B32"/>
    <mergeCell ref="C27:D27"/>
    <mergeCell ref="A29:C29"/>
    <mergeCell ref="C25:D25"/>
    <mergeCell ref="C26:D26"/>
    <mergeCell ref="A31:C31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30"/>
  <sheetViews>
    <sheetView showZeros="0" view="pageBreakPreview" zoomScale="80" zoomScaleNormal="80" zoomScaleSheetLayoutView="80" workbookViewId="0">
      <selection activeCell="C11" sqref="C11:C12"/>
    </sheetView>
  </sheetViews>
  <sheetFormatPr defaultColWidth="9.140625" defaultRowHeight="14.25"/>
  <cols>
    <col min="1" max="1" width="9" style="6" customWidth="1"/>
    <col min="2" max="2" width="9.42578125" style="9" customWidth="1"/>
    <col min="3" max="3" width="42.5703125" style="6" customWidth="1"/>
    <col min="4" max="4" width="8.140625" style="6" customWidth="1"/>
    <col min="5" max="5" width="9.140625" style="6"/>
    <col min="6" max="7" width="9.140625" style="9"/>
    <col min="8" max="11" width="9.140625" style="6"/>
    <col min="12" max="12" width="14.42578125" style="6" customWidth="1"/>
    <col min="13" max="13" width="12.28515625" style="6" customWidth="1"/>
    <col min="14" max="14" width="12.7109375" style="6" customWidth="1"/>
    <col min="15" max="15" width="11.5703125" style="6" customWidth="1"/>
    <col min="16" max="16" width="13.28515625" style="6" customWidth="1"/>
    <col min="17" max="16384" width="9.140625" style="6"/>
  </cols>
  <sheetData>
    <row r="1" spans="1:16" s="7" customFormat="1" ht="15">
      <c r="A1" s="37"/>
      <c r="B1" s="41"/>
      <c r="C1" s="37"/>
      <c r="D1" s="37"/>
      <c r="E1" s="38"/>
      <c r="F1" s="148"/>
      <c r="G1" s="149" t="s">
        <v>64</v>
      </c>
      <c r="H1" s="128" t="str">
        <f>kops2!B21</f>
        <v>2,1</v>
      </c>
      <c r="I1" s="37"/>
      <c r="J1" s="37"/>
      <c r="K1" s="37"/>
      <c r="L1" s="37"/>
      <c r="M1" s="37"/>
      <c r="N1" s="37"/>
      <c r="O1" s="37"/>
      <c r="P1" s="37"/>
    </row>
    <row r="2" spans="1:16" s="7" customFormat="1" ht="15">
      <c r="A2" s="358" t="str">
        <f>C13</f>
        <v>Iekšējais ūdensvads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1:16" ht="15">
      <c r="A3" s="42"/>
      <c r="B3" s="150"/>
      <c r="C3" s="42" t="s">
        <v>11</v>
      </c>
      <c r="D3" s="360" t="str">
        <f>Koptame!C11</f>
        <v>Ēka</v>
      </c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1:16" ht="15">
      <c r="A4" s="42"/>
      <c r="B4" s="150"/>
      <c r="C4" s="42" t="s">
        <v>12</v>
      </c>
      <c r="D4" s="360" t="str">
        <f>Koptame!C12</f>
        <v>Jauniešu mājas fasādes vienkāršotā atjaunošana</v>
      </c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</row>
    <row r="5" spans="1:16" ht="15">
      <c r="A5" s="42"/>
      <c r="B5" s="150"/>
      <c r="C5" s="42" t="s">
        <v>13</v>
      </c>
      <c r="D5" s="360" t="str">
        <f>Koptame!C13</f>
        <v>Jelgavas nov, Elejas pag., Eleja, Lietuvas iela 19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</row>
    <row r="6" spans="1:16" ht="15">
      <c r="A6" s="42"/>
      <c r="B6" s="150"/>
      <c r="C6" s="42" t="str">
        <f>Koptame!B14</f>
        <v>Pasūtījuma Nr.</v>
      </c>
      <c r="D6" s="43" t="str">
        <f>Koptame!C14</f>
        <v>2017/12</v>
      </c>
      <c r="E6" s="44"/>
      <c r="F6" s="45"/>
      <c r="G6" s="45"/>
      <c r="H6" s="44"/>
      <c r="I6" s="44"/>
      <c r="J6" s="44"/>
      <c r="K6" s="44"/>
      <c r="L6" s="44"/>
      <c r="M6" s="44"/>
      <c r="N6" s="44"/>
      <c r="O6" s="44"/>
      <c r="P6" s="46"/>
    </row>
    <row r="7" spans="1:16" ht="15">
      <c r="A7" s="47" t="str">
        <f>Koptame!B17</f>
        <v>Tāme sastādīta 2018.gada tirgus cenās, pamatojoties uz SIA „Baltex Group” būvprojekta rasējumiem un darbu apjomiem</v>
      </c>
      <c r="B7" s="151"/>
      <c r="C7" s="49"/>
      <c r="D7" s="43"/>
      <c r="E7" s="43"/>
      <c r="F7" s="50"/>
      <c r="G7" s="50"/>
      <c r="H7" s="43"/>
      <c r="I7" s="43"/>
      <c r="J7" s="43"/>
      <c r="K7" s="44"/>
      <c r="L7" s="44"/>
      <c r="M7" s="44"/>
      <c r="N7" s="44"/>
      <c r="O7" s="42" t="s">
        <v>61</v>
      </c>
      <c r="P7" s="51">
        <f>P20</f>
        <v>0</v>
      </c>
    </row>
    <row r="8" spans="1:16" ht="15">
      <c r="A8" s="52"/>
      <c r="B8" s="150"/>
      <c r="C8" s="49"/>
      <c r="D8" s="53"/>
      <c r="E8" s="44"/>
      <c r="F8" s="45"/>
      <c r="G8" s="45"/>
      <c r="H8" s="44"/>
      <c r="I8" s="44"/>
      <c r="J8" s="44"/>
      <c r="K8" s="44"/>
      <c r="L8" s="49"/>
      <c r="M8" s="49"/>
      <c r="N8" s="44"/>
      <c r="O8" s="44"/>
      <c r="P8" s="46"/>
    </row>
    <row r="9" spans="1:16" ht="15" customHeight="1">
      <c r="A9" s="54"/>
      <c r="B9" s="152"/>
      <c r="C9" s="49"/>
      <c r="D9" s="49"/>
      <c r="E9" s="49"/>
      <c r="F9" s="55"/>
      <c r="G9" s="55"/>
      <c r="H9" s="49"/>
      <c r="I9" s="49"/>
      <c r="J9" s="56"/>
      <c r="K9" s="56"/>
      <c r="L9" s="359" t="str">
        <f>Koptame!D16</f>
        <v>Tāme sastādīta:  2018.gada cenās</v>
      </c>
      <c r="M9" s="359"/>
      <c r="N9" s="359"/>
      <c r="O9" s="359"/>
      <c r="P9" s="56"/>
    </row>
    <row r="10" spans="1:16" ht="15.75">
      <c r="A10" s="54"/>
      <c r="B10" s="152"/>
      <c r="C10" s="49"/>
      <c r="D10" s="49"/>
      <c r="E10" s="49"/>
      <c r="F10" s="55"/>
      <c r="G10" s="55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4.25" customHeight="1">
      <c r="A11" s="351" t="s">
        <v>15</v>
      </c>
      <c r="B11" s="352" t="s">
        <v>21</v>
      </c>
      <c r="C11" s="362" t="s">
        <v>68</v>
      </c>
      <c r="D11" s="355" t="s">
        <v>22</v>
      </c>
      <c r="E11" s="351" t="s">
        <v>23</v>
      </c>
      <c r="F11" s="348" t="s">
        <v>24</v>
      </c>
      <c r="G11" s="348"/>
      <c r="H11" s="348"/>
      <c r="I11" s="348"/>
      <c r="J11" s="348"/>
      <c r="K11" s="348"/>
      <c r="L11" s="348" t="s">
        <v>25</v>
      </c>
      <c r="M11" s="348"/>
      <c r="N11" s="348"/>
      <c r="O11" s="348"/>
      <c r="P11" s="348"/>
    </row>
    <row r="12" spans="1:16" ht="73.5" customHeight="1">
      <c r="A12" s="351"/>
      <c r="B12" s="353"/>
      <c r="C12" s="363"/>
      <c r="D12" s="355"/>
      <c r="E12" s="351"/>
      <c r="F12" s="57" t="s">
        <v>26</v>
      </c>
      <c r="G12" s="57" t="s">
        <v>44</v>
      </c>
      <c r="H12" s="57" t="s">
        <v>45</v>
      </c>
      <c r="I12" s="57" t="s">
        <v>66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66</v>
      </c>
      <c r="O12" s="57" t="s">
        <v>46</v>
      </c>
      <c r="P12" s="57" t="s">
        <v>48</v>
      </c>
    </row>
    <row r="13" spans="1:16" ht="15.75">
      <c r="A13" s="58"/>
      <c r="B13" s="58"/>
      <c r="C13" s="60" t="str">
        <f>kops2!C21</f>
        <v>Iekšējais ūdensvads</v>
      </c>
      <c r="D13" s="61"/>
      <c r="E13" s="61"/>
      <c r="F13" s="64"/>
      <c r="G13" s="63"/>
      <c r="H13" s="63"/>
      <c r="I13" s="63"/>
      <c r="J13" s="63"/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ht="15.75">
      <c r="A14" s="129"/>
      <c r="B14" s="130"/>
      <c r="C14" s="36" t="s">
        <v>158</v>
      </c>
      <c r="D14" s="131"/>
      <c r="E14" s="132"/>
      <c r="F14" s="62">
        <f t="shared" ref="F14" si="6">IFERROR(ROUND(H14/G14,2),0)</f>
        <v>0</v>
      </c>
      <c r="G14" s="62">
        <f t="shared" ref="G14" si="7">IF(H14&gt;0,5,0)</f>
        <v>0</v>
      </c>
      <c r="H14" s="99"/>
      <c r="I14" s="99"/>
      <c r="J14" s="99"/>
      <c r="K14" s="100">
        <f>SUM(H14:J14)</f>
        <v>0</v>
      </c>
      <c r="L14" s="62">
        <f>ROUND(F14*E14,2)</f>
        <v>0</v>
      </c>
      <c r="M14" s="100">
        <f>ROUND(H14*E14,2)</f>
        <v>0</v>
      </c>
      <c r="N14" s="100">
        <f>ROUND(I14*E14,2)</f>
        <v>0</v>
      </c>
      <c r="O14" s="100">
        <f>ROUND(J14*E14,2)</f>
        <v>0</v>
      </c>
      <c r="P14" s="100">
        <f>SUM(M14:O14)</f>
        <v>0</v>
      </c>
    </row>
    <row r="15" spans="1:16" s="9" customFormat="1" ht="34.5" customHeight="1">
      <c r="A15" s="269">
        <v>1</v>
      </c>
      <c r="B15" s="270"/>
      <c r="C15" s="271" t="s">
        <v>159</v>
      </c>
      <c r="D15" s="272" t="s">
        <v>103</v>
      </c>
      <c r="E15" s="273">
        <v>2</v>
      </c>
      <c r="F15" s="145"/>
      <c r="G15" s="67"/>
      <c r="H15" s="68"/>
      <c r="I15" s="72"/>
      <c r="J15" s="72"/>
      <c r="K15" s="70"/>
      <c r="L15" s="71"/>
      <c r="M15" s="70"/>
      <c r="N15" s="70"/>
      <c r="O15" s="70"/>
      <c r="P15" s="70"/>
    </row>
    <row r="16" spans="1:16" s="9" customFormat="1" ht="15.75">
      <c r="A16" s="269">
        <v>2</v>
      </c>
      <c r="B16" s="270"/>
      <c r="C16" s="271" t="s">
        <v>160</v>
      </c>
      <c r="D16" s="272" t="s">
        <v>82</v>
      </c>
      <c r="E16" s="273">
        <v>1</v>
      </c>
      <c r="F16" s="145"/>
      <c r="G16" s="67"/>
      <c r="H16" s="68"/>
      <c r="I16" s="72"/>
      <c r="J16" s="72"/>
      <c r="K16" s="70"/>
      <c r="L16" s="71"/>
      <c r="M16" s="70"/>
      <c r="N16" s="70"/>
      <c r="O16" s="70"/>
      <c r="P16" s="70"/>
    </row>
    <row r="17" spans="1:16" s="9" customFormat="1" ht="15.75">
      <c r="A17" s="269">
        <v>3</v>
      </c>
      <c r="B17" s="270"/>
      <c r="C17" s="271" t="s">
        <v>161</v>
      </c>
      <c r="D17" s="272" t="s">
        <v>162</v>
      </c>
      <c r="E17" s="273">
        <v>1</v>
      </c>
      <c r="F17" s="74"/>
      <c r="G17" s="74"/>
      <c r="H17" s="75"/>
      <c r="I17" s="75"/>
      <c r="J17" s="75"/>
      <c r="K17" s="70"/>
      <c r="L17" s="71"/>
      <c r="M17" s="70"/>
      <c r="N17" s="70"/>
      <c r="O17" s="70"/>
      <c r="P17" s="70"/>
    </row>
    <row r="18" spans="1:16" s="9" customFormat="1" ht="15.75">
      <c r="A18" s="274">
        <v>4</v>
      </c>
      <c r="B18" s="270"/>
      <c r="C18" s="275" t="s">
        <v>163</v>
      </c>
      <c r="D18" s="276" t="s">
        <v>162</v>
      </c>
      <c r="E18" s="276">
        <v>1</v>
      </c>
      <c r="F18" s="91"/>
      <c r="G18" s="67"/>
      <c r="H18" s="68"/>
      <c r="I18" s="68"/>
      <c r="J18" s="75"/>
      <c r="K18" s="70"/>
      <c r="L18" s="71"/>
      <c r="M18" s="70"/>
      <c r="N18" s="70"/>
      <c r="O18" s="70"/>
      <c r="P18" s="70"/>
    </row>
    <row r="19" spans="1:16" ht="15.75">
      <c r="A19" s="269">
        <v>5</v>
      </c>
      <c r="B19" s="77"/>
      <c r="C19" s="277" t="s">
        <v>317</v>
      </c>
      <c r="D19" s="278" t="s">
        <v>29</v>
      </c>
      <c r="E19" s="279">
        <v>4</v>
      </c>
      <c r="F19" s="81">
        <v>0</v>
      </c>
      <c r="G19" s="81">
        <v>0</v>
      </c>
      <c r="H19" s="81"/>
      <c r="I19" s="80"/>
      <c r="J19" s="80"/>
      <c r="K19" s="80"/>
      <c r="L19" s="80"/>
      <c r="M19" s="80"/>
      <c r="N19" s="80"/>
      <c r="O19" s="80"/>
      <c r="P19" s="80"/>
    </row>
    <row r="20" spans="1:16" ht="15" customHeight="1">
      <c r="A20" s="82"/>
      <c r="B20" s="83"/>
      <c r="C20" s="356" t="s">
        <v>70</v>
      </c>
      <c r="D20" s="357"/>
      <c r="E20" s="357"/>
      <c r="F20" s="357"/>
      <c r="G20" s="357"/>
      <c r="H20" s="357"/>
      <c r="I20" s="357"/>
      <c r="J20" s="357"/>
      <c r="K20" s="357"/>
      <c r="L20" s="84">
        <f>SUM(L13:L19)</f>
        <v>0</v>
      </c>
      <c r="M20" s="84">
        <f>SUM(M13:M19)</f>
        <v>0</v>
      </c>
      <c r="N20" s="84">
        <f>SUM(N13:N19)</f>
        <v>0</v>
      </c>
      <c r="O20" s="84">
        <f>SUM(O13:O19)</f>
        <v>0</v>
      </c>
      <c r="P20" s="84">
        <f>SUM(P13:P19)</f>
        <v>0</v>
      </c>
    </row>
    <row r="21" spans="1:16" s="14" customFormat="1" ht="15">
      <c r="A21" s="85"/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N21" s="85"/>
      <c r="O21" s="85"/>
      <c r="P21" s="85"/>
    </row>
    <row r="22" spans="1:16" s="12" customFormat="1" ht="12.75" customHeight="1">
      <c r="A22" s="87"/>
      <c r="B22" s="88" t="s">
        <v>41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s="12" customFormat="1" ht="45" customHeight="1">
      <c r="A23" s="350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</row>
    <row r="24" spans="1:16" s="12" customFormat="1" ht="76.7" customHeight="1">
      <c r="A24" s="349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1:16" s="12" customFormat="1" ht="12.75" customHeight="1">
      <c r="A25" s="87"/>
      <c r="B25" s="14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s="12" customFormat="1" ht="12.75" customHeight="1">
      <c r="A26" s="87"/>
      <c r="B26" s="14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16" s="14" customFormat="1" ht="15">
      <c r="A27" s="85"/>
      <c r="B27" s="85" t="s">
        <v>8</v>
      </c>
      <c r="C27" s="85"/>
      <c r="D27" s="85"/>
      <c r="E27" s="85"/>
      <c r="F27" s="85"/>
      <c r="G27" s="85"/>
      <c r="H27" s="85"/>
      <c r="I27" s="85"/>
      <c r="J27" s="85"/>
      <c r="K27" s="85"/>
      <c r="L27" s="147" t="str">
        <f>Koptame!B36</f>
        <v>Pārbaudīja:</v>
      </c>
      <c r="M27" s="147"/>
      <c r="N27" s="147"/>
      <c r="O27" s="147"/>
      <c r="P27" s="147"/>
    </row>
    <row r="28" spans="1:16" s="14" customFormat="1" ht="15">
      <c r="A28" s="85"/>
      <c r="B28" s="85"/>
      <c r="C28" s="153">
        <f>Koptame!C31</f>
        <v>0</v>
      </c>
      <c r="D28" s="85"/>
      <c r="E28" s="85"/>
      <c r="F28" s="85"/>
      <c r="G28" s="85"/>
      <c r="H28" s="85"/>
      <c r="I28" s="85"/>
      <c r="J28" s="85"/>
      <c r="K28" s="85"/>
      <c r="L28" s="153"/>
      <c r="M28" s="346">
        <f>Koptame!C37</f>
        <v>0</v>
      </c>
      <c r="N28" s="346"/>
      <c r="O28" s="147"/>
      <c r="P28" s="147"/>
    </row>
    <row r="29" spans="1:16" s="14" customFormat="1" ht="15">
      <c r="A29" s="85"/>
      <c r="B29" s="85"/>
      <c r="C29" s="154">
        <f>Koptame!C32</f>
        <v>0</v>
      </c>
      <c r="D29" s="85"/>
      <c r="E29" s="85"/>
      <c r="F29" s="85"/>
      <c r="G29" s="85"/>
      <c r="H29" s="85"/>
      <c r="I29" s="85"/>
      <c r="J29" s="85"/>
      <c r="K29" s="85"/>
      <c r="L29" s="154"/>
      <c r="M29" s="347">
        <f>Koptame!C38</f>
        <v>0</v>
      </c>
      <c r="N29" s="347"/>
      <c r="O29" s="147"/>
      <c r="P29" s="147"/>
    </row>
    <row r="30" spans="1:16" s="14" customFormat="1" ht="15" collapsed="1">
      <c r="A30" s="85"/>
      <c r="B30" s="86"/>
      <c r="C30" s="85"/>
      <c r="D30" s="85"/>
      <c r="E30" s="85"/>
      <c r="F30" s="86"/>
      <c r="G30" s="86"/>
      <c r="H30" s="85"/>
      <c r="I30" s="85"/>
      <c r="J30" s="85"/>
      <c r="K30" s="85"/>
      <c r="L30" s="85"/>
      <c r="M30" s="85"/>
      <c r="N30" s="85"/>
      <c r="O30" s="85"/>
      <c r="P30" s="85"/>
    </row>
  </sheetData>
  <mergeCells count="17">
    <mergeCell ref="A2:P2"/>
    <mergeCell ref="D3:P3"/>
    <mergeCell ref="D4:P4"/>
    <mergeCell ref="D5:P5"/>
    <mergeCell ref="L9:O9"/>
    <mergeCell ref="F11:K11"/>
    <mergeCell ref="L11:P11"/>
    <mergeCell ref="C20:K20"/>
    <mergeCell ref="M29:N29"/>
    <mergeCell ref="M28:N28"/>
    <mergeCell ref="A24:P24"/>
    <mergeCell ref="A23:P23"/>
    <mergeCell ref="A11:A12"/>
    <mergeCell ref="B11:B12"/>
    <mergeCell ref="D11:D12"/>
    <mergeCell ref="E11:E12"/>
    <mergeCell ref="C11:C1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P32"/>
  <sheetViews>
    <sheetView showZeros="0" view="pageBreakPreview" zoomScale="90" zoomScaleNormal="100" zoomScaleSheetLayoutView="90" workbookViewId="0">
      <selection activeCell="A2" sqref="A2:P2"/>
    </sheetView>
  </sheetViews>
  <sheetFormatPr defaultColWidth="9.140625" defaultRowHeight="14.25"/>
  <cols>
    <col min="1" max="1" width="9" style="6" customWidth="1"/>
    <col min="2" max="2" width="9.42578125" style="6" customWidth="1"/>
    <col min="3" max="3" width="40.28515625" style="6" customWidth="1"/>
    <col min="4" max="4" width="8.140625" style="6" customWidth="1"/>
    <col min="5" max="8" width="9.140625" style="6"/>
    <col min="9" max="9" width="9.140625" style="9"/>
    <col min="10" max="11" width="9.140625" style="6"/>
    <col min="12" max="12" width="11.5703125" style="6" customWidth="1"/>
    <col min="13" max="13" width="12.28515625" style="6" customWidth="1"/>
    <col min="14" max="14" width="12.7109375" style="6" customWidth="1"/>
    <col min="15" max="15" width="11.5703125" style="6" customWidth="1"/>
    <col min="16" max="16" width="13.28515625" style="6" customWidth="1"/>
    <col min="17" max="16384" width="9.140625" style="6"/>
  </cols>
  <sheetData>
    <row r="1" spans="1:16" s="7" customFormat="1" ht="15">
      <c r="A1" s="37"/>
      <c r="B1" s="37"/>
      <c r="C1" s="37"/>
      <c r="D1" s="37"/>
      <c r="E1" s="38"/>
      <c r="F1" s="38"/>
      <c r="G1" s="39" t="s">
        <v>64</v>
      </c>
      <c r="H1" s="128" t="str">
        <f>kops2!B22</f>
        <v>2,2</v>
      </c>
      <c r="I1" s="41"/>
      <c r="J1" s="37"/>
      <c r="K1" s="37"/>
      <c r="L1" s="37"/>
      <c r="M1" s="37"/>
      <c r="N1" s="37"/>
      <c r="O1" s="37"/>
      <c r="P1" s="37"/>
    </row>
    <row r="2" spans="1:16" s="7" customFormat="1" ht="15">
      <c r="A2" s="358" t="str">
        <f>C13</f>
        <v>Iekšējā kanalizācija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</row>
    <row r="3" spans="1:16" ht="15">
      <c r="A3" s="42"/>
      <c r="B3" s="42"/>
      <c r="C3" s="42" t="s">
        <v>11</v>
      </c>
      <c r="D3" s="360" t="str">
        <f>Koptame!C11</f>
        <v>Ēka</v>
      </c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</row>
    <row r="4" spans="1:16" ht="15">
      <c r="A4" s="42"/>
      <c r="B4" s="42"/>
      <c r="C4" s="42" t="s">
        <v>12</v>
      </c>
      <c r="D4" s="360" t="str">
        <f>Koptame!C12</f>
        <v>Jauniešu mājas fasādes vienkāršotā atjaunošana</v>
      </c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</row>
    <row r="5" spans="1:16" ht="15">
      <c r="A5" s="42"/>
      <c r="B5" s="42"/>
      <c r="C5" s="42" t="s">
        <v>13</v>
      </c>
      <c r="D5" s="360" t="str">
        <f>Koptame!C13</f>
        <v>Jelgavas nov, Elejas pag., Eleja, Lietuvas iela 19</v>
      </c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</row>
    <row r="6" spans="1:16" ht="15">
      <c r="A6" s="42"/>
      <c r="B6" s="42"/>
      <c r="C6" s="42" t="str">
        <f>Koptame!B14</f>
        <v>Pasūtījuma Nr.</v>
      </c>
      <c r="D6" s="43" t="str">
        <f>Koptame!C14</f>
        <v>2017/12</v>
      </c>
      <c r="E6" s="44"/>
      <c r="F6" s="44"/>
      <c r="G6" s="44"/>
      <c r="H6" s="44"/>
      <c r="I6" s="45"/>
      <c r="J6" s="44"/>
      <c r="K6" s="44"/>
      <c r="L6" s="44"/>
      <c r="M6" s="44"/>
      <c r="N6" s="44"/>
      <c r="O6" s="44"/>
      <c r="P6" s="46"/>
    </row>
    <row r="7" spans="1:16" ht="15">
      <c r="A7" s="47" t="str">
        <f>Koptame!B17</f>
        <v>Tāme sastādīta 2018.gada tirgus cenās, pamatojoties uz SIA „Baltex Group” būvprojekta rasējumiem un darbu apjomiem</v>
      </c>
      <c r="B7" s="48"/>
      <c r="C7" s="49"/>
      <c r="D7" s="43"/>
      <c r="E7" s="43"/>
      <c r="F7" s="43"/>
      <c r="G7" s="43"/>
      <c r="H7" s="43"/>
      <c r="I7" s="50"/>
      <c r="J7" s="43"/>
      <c r="K7" s="44"/>
      <c r="L7" s="44"/>
      <c r="M7" s="44"/>
      <c r="N7" s="44"/>
      <c r="O7" s="42" t="s">
        <v>61</v>
      </c>
      <c r="P7" s="51">
        <f>P20</f>
        <v>0</v>
      </c>
    </row>
    <row r="8" spans="1:16" ht="15">
      <c r="A8" s="52"/>
      <c r="B8" s="52"/>
      <c r="C8" s="49"/>
      <c r="D8" s="53"/>
      <c r="E8" s="44"/>
      <c r="F8" s="44"/>
      <c r="G8" s="44"/>
      <c r="H8" s="44"/>
      <c r="I8" s="45"/>
      <c r="J8" s="44"/>
      <c r="K8" s="44"/>
      <c r="L8" s="49"/>
      <c r="M8" s="49"/>
      <c r="N8" s="44"/>
      <c r="O8" s="44"/>
      <c r="P8" s="46"/>
    </row>
    <row r="9" spans="1:16" ht="15" customHeight="1">
      <c r="A9" s="54"/>
      <c r="B9" s="54"/>
      <c r="C9" s="49"/>
      <c r="D9" s="49"/>
      <c r="E9" s="49"/>
      <c r="F9" s="49"/>
      <c r="G9" s="49"/>
      <c r="H9" s="49"/>
      <c r="I9" s="55"/>
      <c r="J9" s="56"/>
      <c r="K9" s="56"/>
      <c r="L9" s="359" t="str">
        <f>Koptame!D16</f>
        <v>Tāme sastādīta:  2018.gada cenās</v>
      </c>
      <c r="M9" s="359"/>
      <c r="N9" s="359"/>
      <c r="O9" s="359"/>
      <c r="P9" s="56"/>
    </row>
    <row r="10" spans="1:16" ht="15.75">
      <c r="A10" s="54"/>
      <c r="B10" s="54"/>
      <c r="C10" s="49"/>
      <c r="D10" s="49"/>
      <c r="E10" s="49"/>
      <c r="F10" s="49"/>
      <c r="G10" s="49"/>
      <c r="H10" s="49"/>
      <c r="I10" s="55"/>
      <c r="J10" s="49"/>
      <c r="K10" s="49"/>
      <c r="L10" s="49"/>
      <c r="M10" s="49"/>
      <c r="N10" s="49"/>
      <c r="O10" s="49"/>
      <c r="P10" s="49"/>
    </row>
    <row r="11" spans="1:16" ht="14.25" customHeight="1">
      <c r="A11" s="351" t="s">
        <v>15</v>
      </c>
      <c r="B11" s="366" t="s">
        <v>21</v>
      </c>
      <c r="C11" s="362" t="s">
        <v>68</v>
      </c>
      <c r="D11" s="355" t="s">
        <v>22</v>
      </c>
      <c r="E11" s="351" t="s">
        <v>23</v>
      </c>
      <c r="F11" s="348" t="s">
        <v>24</v>
      </c>
      <c r="G11" s="348"/>
      <c r="H11" s="348"/>
      <c r="I11" s="348"/>
      <c r="J11" s="348"/>
      <c r="K11" s="348"/>
      <c r="L11" s="348" t="s">
        <v>25</v>
      </c>
      <c r="M11" s="348"/>
      <c r="N11" s="348"/>
      <c r="O11" s="348"/>
      <c r="P11" s="348"/>
    </row>
    <row r="12" spans="1:16" ht="76.5">
      <c r="A12" s="351"/>
      <c r="B12" s="367"/>
      <c r="C12" s="363"/>
      <c r="D12" s="355"/>
      <c r="E12" s="351"/>
      <c r="F12" s="57" t="s">
        <v>26</v>
      </c>
      <c r="G12" s="57" t="s">
        <v>44</v>
      </c>
      <c r="H12" s="57" t="s">
        <v>45</v>
      </c>
      <c r="I12" s="57" t="s">
        <v>66</v>
      </c>
      <c r="J12" s="57" t="s">
        <v>46</v>
      </c>
      <c r="K12" s="57" t="s">
        <v>47</v>
      </c>
      <c r="L12" s="57" t="s">
        <v>18</v>
      </c>
      <c r="M12" s="57" t="s">
        <v>45</v>
      </c>
      <c r="N12" s="57" t="s">
        <v>66</v>
      </c>
      <c r="O12" s="57" t="s">
        <v>46</v>
      </c>
      <c r="P12" s="57" t="s">
        <v>48</v>
      </c>
    </row>
    <row r="13" spans="1:16" ht="15.75">
      <c r="A13" s="58"/>
      <c r="B13" s="59">
        <v>0</v>
      </c>
      <c r="C13" s="60" t="str">
        <f>kops2!C22</f>
        <v>Iekšējā kanalizācija</v>
      </c>
      <c r="D13" s="61"/>
      <c r="E13" s="61"/>
      <c r="F13" s="64">
        <v>0</v>
      </c>
      <c r="G13" s="63">
        <v>0</v>
      </c>
      <c r="H13" s="63">
        <v>0</v>
      </c>
      <c r="I13" s="63">
        <v>0</v>
      </c>
      <c r="J13" s="63">
        <v>0</v>
      </c>
      <c r="K13" s="63">
        <f t="shared" ref="K13" si="0">SUM(H13:J13)</f>
        <v>0</v>
      </c>
      <c r="L13" s="64">
        <f t="shared" ref="L13" si="1">ROUND(F13*E13,2)</f>
        <v>0</v>
      </c>
      <c r="M13" s="63">
        <f t="shared" ref="M13" si="2">ROUND(H13*E13,2)</f>
        <v>0</v>
      </c>
      <c r="N13" s="63">
        <f t="shared" ref="N13" si="3">ROUND(I13*E13,2)</f>
        <v>0</v>
      </c>
      <c r="O13" s="63">
        <f t="shared" ref="O13" si="4">ROUND(J13*E13,2)</f>
        <v>0</v>
      </c>
      <c r="P13" s="63">
        <f t="shared" ref="P13" si="5">SUM(M13:O13)</f>
        <v>0</v>
      </c>
    </row>
    <row r="14" spans="1:16" s="9" customFormat="1" ht="15">
      <c r="A14" s="129"/>
      <c r="B14" s="130"/>
      <c r="C14" s="143" t="s">
        <v>231</v>
      </c>
      <c r="D14" s="131"/>
      <c r="E14" s="132"/>
      <c r="F14" s="62">
        <f t="shared" ref="F14" si="6">IFERROR(ROUND(H14/G14,2),0)</f>
        <v>0</v>
      </c>
      <c r="G14" s="62">
        <f t="shared" ref="G14" si="7">IF(H14&gt;0,5,0)</f>
        <v>0</v>
      </c>
      <c r="H14" s="99"/>
      <c r="I14" s="99"/>
      <c r="J14" s="99"/>
      <c r="K14" s="100">
        <f>SUM(H14:J14)</f>
        <v>0</v>
      </c>
      <c r="L14" s="62">
        <f>ROUND(F14*E14,2)</f>
        <v>0</v>
      </c>
      <c r="M14" s="100">
        <f>ROUND(H14*E14,2)</f>
        <v>0</v>
      </c>
      <c r="N14" s="100">
        <f>ROUND(I14*E14,2)</f>
        <v>0</v>
      </c>
      <c r="O14" s="100">
        <f>ROUND(J14*E14,2)</f>
        <v>0</v>
      </c>
      <c r="P14" s="100">
        <f>SUM(M14:O14)</f>
        <v>0</v>
      </c>
    </row>
    <row r="15" spans="1:16" s="9" customFormat="1" ht="15.75">
      <c r="A15" s="269">
        <v>1</v>
      </c>
      <c r="B15" s="270"/>
      <c r="C15" s="271" t="s">
        <v>232</v>
      </c>
      <c r="D15" s="272" t="s">
        <v>103</v>
      </c>
      <c r="E15" s="273">
        <v>4</v>
      </c>
      <c r="F15" s="145"/>
      <c r="G15" s="67"/>
      <c r="H15" s="68"/>
      <c r="I15" s="72"/>
      <c r="J15" s="72"/>
      <c r="K15" s="70"/>
      <c r="L15" s="71"/>
      <c r="M15" s="70"/>
      <c r="N15" s="70"/>
      <c r="O15" s="70"/>
      <c r="P15" s="70"/>
    </row>
    <row r="16" spans="1:16" s="9" customFormat="1" ht="31.5">
      <c r="A16" s="269">
        <v>2</v>
      </c>
      <c r="B16" s="270"/>
      <c r="C16" s="271" t="s">
        <v>233</v>
      </c>
      <c r="D16" s="272" t="s">
        <v>162</v>
      </c>
      <c r="E16" s="273">
        <v>1</v>
      </c>
      <c r="F16" s="145"/>
      <c r="G16" s="67"/>
      <c r="H16" s="68"/>
      <c r="I16" s="72"/>
      <c r="J16" s="72"/>
      <c r="K16" s="70"/>
      <c r="L16" s="71"/>
      <c r="M16" s="70"/>
      <c r="N16" s="70"/>
      <c r="O16" s="70"/>
      <c r="P16" s="70"/>
    </row>
    <row r="17" spans="1:16" s="9" customFormat="1" ht="15.75">
      <c r="A17" s="276">
        <v>3</v>
      </c>
      <c r="B17" s="270"/>
      <c r="C17" s="275" t="s">
        <v>163</v>
      </c>
      <c r="D17" s="272" t="s">
        <v>162</v>
      </c>
      <c r="E17" s="276">
        <v>1</v>
      </c>
      <c r="F17" s="91"/>
      <c r="G17" s="67"/>
      <c r="H17" s="68"/>
      <c r="I17" s="68"/>
      <c r="J17" s="75"/>
      <c r="K17" s="70"/>
      <c r="L17" s="71"/>
      <c r="M17" s="70"/>
      <c r="N17" s="70"/>
      <c r="O17" s="70"/>
      <c r="P17" s="70"/>
    </row>
    <row r="18" spans="1:16" s="9" customFormat="1" ht="15.75">
      <c r="A18" s="269">
        <v>4</v>
      </c>
      <c r="B18" s="270"/>
      <c r="C18" s="275" t="s">
        <v>312</v>
      </c>
      <c r="D18" s="272" t="s">
        <v>103</v>
      </c>
      <c r="E18" s="276">
        <v>3</v>
      </c>
      <c r="F18" s="91"/>
      <c r="G18" s="67"/>
      <c r="H18" s="68"/>
      <c r="I18" s="68"/>
      <c r="J18" s="75"/>
      <c r="K18" s="70"/>
      <c r="L18" s="71"/>
      <c r="M18" s="70"/>
      <c r="N18" s="70"/>
      <c r="O18" s="70"/>
      <c r="P18" s="70"/>
    </row>
    <row r="19" spans="1:16">
      <c r="A19" s="76"/>
      <c r="B19" s="77"/>
      <c r="C19" s="78"/>
      <c r="D19" s="79"/>
      <c r="E19" s="80"/>
      <c r="F19" s="81">
        <v>0</v>
      </c>
      <c r="G19" s="81">
        <v>0</v>
      </c>
      <c r="H19" s="81"/>
      <c r="I19" s="80"/>
      <c r="J19" s="80"/>
      <c r="K19" s="80"/>
      <c r="L19" s="80"/>
      <c r="M19" s="80"/>
      <c r="N19" s="80"/>
      <c r="O19" s="80"/>
      <c r="P19" s="80"/>
    </row>
    <row r="20" spans="1:16" ht="15" customHeight="1">
      <c r="A20" s="82"/>
      <c r="B20" s="83"/>
      <c r="C20" s="356" t="s">
        <v>70</v>
      </c>
      <c r="D20" s="357"/>
      <c r="E20" s="357"/>
      <c r="F20" s="357"/>
      <c r="G20" s="357"/>
      <c r="H20" s="357"/>
      <c r="I20" s="357"/>
      <c r="J20" s="357"/>
      <c r="K20" s="357"/>
      <c r="L20" s="84">
        <f>SUM(L13:L19)</f>
        <v>0</v>
      </c>
      <c r="M20" s="84">
        <f>SUM(M13:M19)</f>
        <v>0</v>
      </c>
      <c r="N20" s="84">
        <f>SUM(N13:N19)</f>
        <v>0</v>
      </c>
      <c r="O20" s="84">
        <f>SUM(O13:O19)</f>
        <v>0</v>
      </c>
      <c r="P20" s="84">
        <f>SUM(P13:P19)</f>
        <v>0</v>
      </c>
    </row>
    <row r="21" spans="1:16" s="14" customFormat="1" ht="15">
      <c r="A21" s="85"/>
      <c r="B21" s="85"/>
      <c r="C21" s="85"/>
      <c r="D21" s="85"/>
      <c r="E21" s="85"/>
      <c r="F21" s="85"/>
      <c r="G21" s="85"/>
      <c r="H21" s="85"/>
      <c r="I21" s="86"/>
      <c r="J21" s="85"/>
      <c r="K21" s="85"/>
      <c r="L21" s="85"/>
      <c r="M21" s="85"/>
      <c r="N21" s="85"/>
      <c r="O21" s="85"/>
      <c r="P21" s="85"/>
    </row>
    <row r="22" spans="1:16" s="12" customFormat="1" ht="12.75" customHeight="1">
      <c r="A22" s="87"/>
      <c r="B22" s="88" t="s">
        <v>41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spans="1:16" s="12" customFormat="1" ht="45" customHeight="1">
      <c r="A23" s="350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</row>
    <row r="24" spans="1:16" s="12" customFormat="1" ht="76.7" customHeight="1">
      <c r="A24" s="349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1:16" s="12" customFormat="1" ht="12.75" customHeight="1">
      <c r="A25" s="87"/>
      <c r="B25" s="14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s="12" customFormat="1" ht="12.75" customHeight="1">
      <c r="A26" s="87"/>
      <c r="B26" s="14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1:16" s="14" customFormat="1" ht="15">
      <c r="A27" s="85"/>
      <c r="B27" s="85" t="s">
        <v>8</v>
      </c>
      <c r="C27" s="85"/>
      <c r="D27" s="85"/>
      <c r="E27" s="85"/>
      <c r="F27" s="85"/>
      <c r="G27" s="85"/>
      <c r="H27" s="85"/>
      <c r="I27" s="85"/>
      <c r="J27" s="85"/>
      <c r="K27" s="85"/>
      <c r="L27" s="147" t="str">
        <f>Koptame!B36</f>
        <v>Pārbaudīja:</v>
      </c>
      <c r="M27" s="147"/>
      <c r="N27" s="147"/>
      <c r="O27" s="147"/>
      <c r="P27" s="147"/>
    </row>
    <row r="28" spans="1:16" s="14" customFormat="1">
      <c r="C28" s="29">
        <f>Koptame!C31</f>
        <v>0</v>
      </c>
      <c r="L28" s="29"/>
      <c r="M28" s="364">
        <f>Koptame!C37</f>
        <v>0</v>
      </c>
      <c r="N28" s="364"/>
      <c r="O28" s="28"/>
      <c r="P28" s="28"/>
    </row>
    <row r="29" spans="1:16" s="14" customFormat="1">
      <c r="C29" s="30">
        <f>Koptame!C32</f>
        <v>0</v>
      </c>
      <c r="L29" s="30"/>
      <c r="M29" s="365">
        <f>Koptame!C38</f>
        <v>0</v>
      </c>
      <c r="N29" s="365"/>
      <c r="O29" s="28"/>
      <c r="P29" s="28"/>
    </row>
    <row r="30" spans="1:16" s="14" customFormat="1" collapsed="1">
      <c r="B30" s="19"/>
      <c r="F30" s="19"/>
      <c r="G30" s="19"/>
    </row>
    <row r="31" spans="1:16">
      <c r="B31" s="9"/>
      <c r="F31" s="9"/>
      <c r="G31" s="9"/>
      <c r="I31" s="6"/>
    </row>
    <row r="32" spans="1:16">
      <c r="B32" s="9"/>
      <c r="F32" s="9"/>
      <c r="G32" s="9"/>
      <c r="I32" s="6"/>
    </row>
  </sheetData>
  <mergeCells count="17">
    <mergeCell ref="A2:P2"/>
    <mergeCell ref="D3:P3"/>
    <mergeCell ref="D4:P4"/>
    <mergeCell ref="D5:P5"/>
    <mergeCell ref="L9:O9"/>
    <mergeCell ref="F11:K11"/>
    <mergeCell ref="L11:P11"/>
    <mergeCell ref="A11:A12"/>
    <mergeCell ref="B11:B12"/>
    <mergeCell ref="D11:D12"/>
    <mergeCell ref="E11:E12"/>
    <mergeCell ref="C11:C12"/>
    <mergeCell ref="M28:N28"/>
    <mergeCell ref="C20:K20"/>
    <mergeCell ref="A24:P24"/>
    <mergeCell ref="M29:N29"/>
    <mergeCell ref="A23:P2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54"/>
  <sheetViews>
    <sheetView showZeros="0" view="pageBreakPreview" topLeftCell="A16" zoomScale="80" zoomScaleNormal="100" zoomScaleSheetLayoutView="80" workbookViewId="0">
      <selection activeCell="C20" sqref="C20"/>
    </sheetView>
  </sheetViews>
  <sheetFormatPr defaultColWidth="9.140625" defaultRowHeight="14.25"/>
  <cols>
    <col min="1" max="1" width="9" style="6" customWidth="1"/>
    <col min="2" max="2" width="10.5703125" style="6" customWidth="1"/>
    <col min="3" max="3" width="40.28515625" style="6" customWidth="1"/>
    <col min="4" max="4" width="14.7109375" style="6" customWidth="1"/>
    <col min="5" max="5" width="8.140625" style="6" customWidth="1"/>
    <col min="6" max="9" width="9.140625" style="6"/>
    <col min="10" max="10" width="9.140625" style="9"/>
    <col min="11" max="12" width="9.140625" style="6"/>
    <col min="13" max="13" width="13.42578125" style="6" customWidth="1"/>
    <col min="14" max="14" width="12.28515625" style="6" customWidth="1"/>
    <col min="15" max="15" width="12.7109375" style="6" customWidth="1"/>
    <col min="16" max="16" width="11.5703125" style="6" customWidth="1"/>
    <col min="17" max="17" width="13.28515625" style="6" customWidth="1"/>
    <col min="18" max="16384" width="9.140625" style="6"/>
  </cols>
  <sheetData>
    <row r="1" spans="1:17" s="7" customFormat="1" ht="15">
      <c r="A1" s="37"/>
      <c r="B1" s="37"/>
      <c r="C1" s="37"/>
      <c r="D1" s="37"/>
      <c r="E1" s="37"/>
      <c r="F1" s="38"/>
      <c r="G1" s="38"/>
      <c r="H1" s="39" t="s">
        <v>64</v>
      </c>
      <c r="I1" s="128" t="str">
        <f>kops2!$B$23</f>
        <v>2,3</v>
      </c>
      <c r="J1" s="41"/>
      <c r="K1" s="37"/>
      <c r="L1" s="37"/>
      <c r="M1" s="37"/>
      <c r="N1" s="37"/>
      <c r="O1" s="37"/>
      <c r="P1" s="37"/>
      <c r="Q1" s="37"/>
    </row>
    <row r="2" spans="1:17" s="7" customFormat="1" ht="15">
      <c r="A2" s="358" t="str">
        <f>C13</f>
        <v>Siltuma mezgls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5">
      <c r="A3" s="42"/>
      <c r="B3" s="42"/>
      <c r="C3" s="42" t="s">
        <v>11</v>
      </c>
      <c r="D3" s="42"/>
      <c r="E3" s="360" t="str">
        <f>Koptame!C11</f>
        <v>Ēka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</row>
    <row r="4" spans="1:17" ht="15">
      <c r="A4" s="42"/>
      <c r="B4" s="42"/>
      <c r="C4" s="42" t="s">
        <v>12</v>
      </c>
      <c r="D4" s="42"/>
      <c r="E4" s="360" t="str">
        <f>Koptame!C12</f>
        <v>Jauniešu mājas fasādes vienkāršotā atjaunošana</v>
      </c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</row>
    <row r="5" spans="1:17" ht="15">
      <c r="A5" s="42"/>
      <c r="B5" s="42"/>
      <c r="C5" s="42" t="s">
        <v>13</v>
      </c>
      <c r="D5" s="42"/>
      <c r="E5" s="360" t="str">
        <f>Koptame!C13</f>
        <v>Jelgavas nov, Elejas pag., Eleja, Lietuvas iela 19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</row>
    <row r="6" spans="1:17" ht="1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ht="15">
      <c r="A7" s="47" t="str">
        <f>Koptame!B17</f>
        <v>Tāme sastādīta 2018.gada tirgus cenās, pamatojoties uz SIA „Baltex Group” būvprojekta rasējumiem un darbu apjomiem</v>
      </c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 t="s">
        <v>61</v>
      </c>
      <c r="Q7" s="51">
        <f>Q42</f>
        <v>0</v>
      </c>
    </row>
    <row r="8" spans="1:17" ht="1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59" t="str">
        <f>Koptame!D16</f>
        <v>Tāme sastādīta:  2018.gada cenās</v>
      </c>
      <c r="N9" s="359"/>
      <c r="O9" s="359"/>
      <c r="P9" s="359"/>
      <c r="Q9" s="56"/>
    </row>
    <row r="10" spans="1:17" ht="15.7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>
      <c r="A11" s="351" t="s">
        <v>15</v>
      </c>
      <c r="B11" s="366" t="s">
        <v>21</v>
      </c>
      <c r="C11" s="362" t="s">
        <v>68</v>
      </c>
      <c r="D11" s="369"/>
      <c r="E11" s="355" t="s">
        <v>22</v>
      </c>
      <c r="F11" s="351" t="s">
        <v>23</v>
      </c>
      <c r="G11" s="348" t="s">
        <v>24</v>
      </c>
      <c r="H11" s="348"/>
      <c r="I11" s="348"/>
      <c r="J11" s="348"/>
      <c r="K11" s="348"/>
      <c r="L11" s="348"/>
      <c r="M11" s="348" t="s">
        <v>25</v>
      </c>
      <c r="N11" s="348"/>
      <c r="O11" s="348"/>
      <c r="P11" s="348"/>
      <c r="Q11" s="348"/>
    </row>
    <row r="12" spans="1:17" ht="78.75">
      <c r="A12" s="351"/>
      <c r="B12" s="367"/>
      <c r="C12" s="363"/>
      <c r="D12" s="370"/>
      <c r="E12" s="355"/>
      <c r="F12" s="351"/>
      <c r="G12" s="57" t="s">
        <v>26</v>
      </c>
      <c r="H12" s="57" t="s">
        <v>44</v>
      </c>
      <c r="I12" s="57" t="s">
        <v>45</v>
      </c>
      <c r="J12" s="57" t="s">
        <v>66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66</v>
      </c>
      <c r="P12" s="57" t="s">
        <v>46</v>
      </c>
      <c r="Q12" s="57" t="s">
        <v>48</v>
      </c>
    </row>
    <row r="13" spans="1:17" ht="15.75">
      <c r="A13" s="58"/>
      <c r="B13" s="59">
        <v>0</v>
      </c>
      <c r="C13" s="373" t="str">
        <f>kops2!C23</f>
        <v>Siltuma mezgls</v>
      </c>
      <c r="D13" s="374"/>
      <c r="E13" s="61"/>
      <c r="F13" s="61"/>
      <c r="G13" s="64">
        <v>0</v>
      </c>
      <c r="H13" s="63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5.75">
      <c r="A14" s="129"/>
      <c r="B14" s="130"/>
      <c r="C14" s="371" t="s">
        <v>189</v>
      </c>
      <c r="D14" s="372"/>
      <c r="E14" s="131"/>
      <c r="F14" s="132"/>
      <c r="G14" s="62">
        <f>IFERROR(ROUND(I14/H14,2),0)</f>
        <v>0</v>
      </c>
      <c r="H14" s="62">
        <f>IF(I14&gt;0,5,0)</f>
        <v>0</v>
      </c>
      <c r="I14" s="99"/>
      <c r="J14" s="99"/>
      <c r="K14" s="99"/>
      <c r="L14" s="100">
        <f>SUM(I14:K14)</f>
        <v>0</v>
      </c>
      <c r="M14" s="62">
        <f>ROUND(G14*F14,2)</f>
        <v>0</v>
      </c>
      <c r="N14" s="100">
        <f>ROUND(I14*F14,2)</f>
        <v>0</v>
      </c>
      <c r="O14" s="100">
        <f>ROUND(J14*F14,2)</f>
        <v>0</v>
      </c>
      <c r="P14" s="100">
        <f>ROUND(K14*F14,2)</f>
        <v>0</v>
      </c>
      <c r="Q14" s="100">
        <f>SUM(N14:P14)</f>
        <v>0</v>
      </c>
    </row>
    <row r="15" spans="1:17" s="9" customFormat="1" ht="31.5">
      <c r="A15" s="280">
        <v>1</v>
      </c>
      <c r="B15" s="269"/>
      <c r="C15" s="281" t="s">
        <v>190</v>
      </c>
      <c r="D15" s="282" t="s">
        <v>191</v>
      </c>
      <c r="E15" s="283" t="s">
        <v>162</v>
      </c>
      <c r="F15" s="283">
        <v>1</v>
      </c>
      <c r="G15" s="135"/>
      <c r="H15" s="104"/>
      <c r="I15" s="68"/>
      <c r="J15" s="73"/>
      <c r="K15" s="136"/>
      <c r="L15" s="70"/>
      <c r="M15" s="71"/>
      <c r="N15" s="70"/>
      <c r="O15" s="70"/>
      <c r="P15" s="70"/>
      <c r="Q15" s="70"/>
    </row>
    <row r="16" spans="1:17" s="9" customFormat="1" ht="15.75">
      <c r="A16" s="280">
        <v>2</v>
      </c>
      <c r="B16" s="269"/>
      <c r="C16" s="281" t="s">
        <v>192</v>
      </c>
      <c r="D16" s="282" t="s">
        <v>193</v>
      </c>
      <c r="E16" s="283" t="s">
        <v>162</v>
      </c>
      <c r="F16" s="283">
        <v>1</v>
      </c>
      <c r="G16" s="137"/>
      <c r="H16" s="104"/>
      <c r="I16" s="67"/>
      <c r="J16" s="67"/>
      <c r="K16" s="138"/>
      <c r="L16" s="70"/>
      <c r="M16" s="71"/>
      <c r="N16" s="70"/>
      <c r="O16" s="70"/>
      <c r="P16" s="70"/>
      <c r="Q16" s="70"/>
    </row>
    <row r="17" spans="1:17" s="9" customFormat="1" ht="31.5">
      <c r="A17" s="280">
        <v>3</v>
      </c>
      <c r="B17" s="269"/>
      <c r="C17" s="284" t="s">
        <v>194</v>
      </c>
      <c r="D17" s="282" t="s">
        <v>195</v>
      </c>
      <c r="E17" s="283" t="s">
        <v>162</v>
      </c>
      <c r="F17" s="283">
        <v>1</v>
      </c>
      <c r="G17" s="139"/>
      <c r="H17" s="104"/>
      <c r="I17" s="68"/>
      <c r="J17" s="67"/>
      <c r="K17" s="136"/>
      <c r="L17" s="70"/>
      <c r="M17" s="71"/>
      <c r="N17" s="70"/>
      <c r="O17" s="70"/>
      <c r="P17" s="70"/>
      <c r="Q17" s="70"/>
    </row>
    <row r="18" spans="1:17" s="9" customFormat="1" ht="31.5">
      <c r="A18" s="280">
        <v>4</v>
      </c>
      <c r="B18" s="269"/>
      <c r="C18" s="281" t="s">
        <v>196</v>
      </c>
      <c r="D18" s="282" t="s">
        <v>197</v>
      </c>
      <c r="E18" s="283" t="s">
        <v>162</v>
      </c>
      <c r="F18" s="283">
        <v>1</v>
      </c>
      <c r="G18" s="139"/>
      <c r="H18" s="104"/>
      <c r="I18" s="68"/>
      <c r="J18" s="73"/>
      <c r="K18" s="136"/>
      <c r="L18" s="70"/>
      <c r="M18" s="71"/>
      <c r="N18" s="70"/>
      <c r="O18" s="70"/>
      <c r="P18" s="70"/>
      <c r="Q18" s="70"/>
    </row>
    <row r="19" spans="1:17" s="9" customFormat="1" ht="15.75">
      <c r="A19" s="280">
        <v>5</v>
      </c>
      <c r="B19" s="269"/>
      <c r="C19" s="281" t="s">
        <v>198</v>
      </c>
      <c r="D19" s="282"/>
      <c r="E19" s="283" t="s">
        <v>162</v>
      </c>
      <c r="F19" s="283">
        <v>1</v>
      </c>
      <c r="G19" s="135"/>
      <c r="H19" s="104"/>
      <c r="I19" s="68"/>
      <c r="J19" s="73"/>
      <c r="K19" s="136"/>
      <c r="L19" s="70"/>
      <c r="M19" s="71"/>
      <c r="N19" s="70"/>
      <c r="O19" s="70"/>
      <c r="P19" s="70"/>
      <c r="Q19" s="70"/>
    </row>
    <row r="20" spans="1:17" s="9" customFormat="1" ht="15.75">
      <c r="A20" s="280">
        <v>6</v>
      </c>
      <c r="B20" s="269"/>
      <c r="C20" s="281" t="s">
        <v>199</v>
      </c>
      <c r="D20" s="285" t="s">
        <v>200</v>
      </c>
      <c r="E20" s="283" t="s">
        <v>82</v>
      </c>
      <c r="F20" s="283">
        <v>1</v>
      </c>
      <c r="G20" s="135"/>
      <c r="H20" s="104"/>
      <c r="I20" s="68"/>
      <c r="J20" s="73"/>
      <c r="K20" s="136"/>
      <c r="L20" s="70"/>
      <c r="M20" s="71"/>
      <c r="N20" s="70"/>
      <c r="O20" s="70"/>
      <c r="P20" s="70"/>
      <c r="Q20" s="70"/>
    </row>
    <row r="21" spans="1:17" s="9" customFormat="1" ht="15.75">
      <c r="A21" s="280">
        <v>7</v>
      </c>
      <c r="B21" s="269"/>
      <c r="C21" s="281" t="s">
        <v>201</v>
      </c>
      <c r="D21" s="285" t="s">
        <v>202</v>
      </c>
      <c r="E21" s="283" t="s">
        <v>82</v>
      </c>
      <c r="F21" s="283">
        <v>1</v>
      </c>
      <c r="G21" s="135"/>
      <c r="H21" s="104"/>
      <c r="I21" s="68"/>
      <c r="J21" s="73"/>
      <c r="K21" s="136"/>
      <c r="L21" s="70"/>
      <c r="M21" s="71"/>
      <c r="N21" s="70"/>
      <c r="O21" s="70"/>
      <c r="P21" s="70"/>
      <c r="Q21" s="70"/>
    </row>
    <row r="22" spans="1:17" s="9" customFormat="1" ht="15.75">
      <c r="A22" s="280">
        <v>8</v>
      </c>
      <c r="B22" s="269"/>
      <c r="C22" s="281" t="s">
        <v>203</v>
      </c>
      <c r="D22" s="282" t="s">
        <v>204</v>
      </c>
      <c r="E22" s="283" t="s">
        <v>82</v>
      </c>
      <c r="F22" s="283">
        <v>1</v>
      </c>
      <c r="G22" s="135"/>
      <c r="H22" s="104"/>
      <c r="I22" s="68"/>
      <c r="J22" s="73"/>
      <c r="K22" s="136"/>
      <c r="L22" s="70"/>
      <c r="M22" s="71"/>
      <c r="N22" s="70"/>
      <c r="O22" s="70"/>
      <c r="P22" s="70"/>
      <c r="Q22" s="70"/>
    </row>
    <row r="23" spans="1:17" s="9" customFormat="1" ht="15.75">
      <c r="A23" s="280">
        <v>9</v>
      </c>
      <c r="B23" s="269"/>
      <c r="C23" s="281" t="s">
        <v>205</v>
      </c>
      <c r="D23" s="282" t="s">
        <v>206</v>
      </c>
      <c r="E23" s="283" t="s">
        <v>82</v>
      </c>
      <c r="F23" s="283">
        <v>2</v>
      </c>
      <c r="G23" s="135"/>
      <c r="H23" s="104"/>
      <c r="I23" s="68"/>
      <c r="J23" s="73"/>
      <c r="K23" s="136"/>
      <c r="L23" s="70"/>
      <c r="M23" s="71"/>
      <c r="N23" s="70"/>
      <c r="O23" s="70"/>
      <c r="P23" s="70"/>
      <c r="Q23" s="70"/>
    </row>
    <row r="24" spans="1:17" s="9" customFormat="1" ht="15.75">
      <c r="A24" s="280">
        <v>10</v>
      </c>
      <c r="B24" s="269"/>
      <c r="C24" s="281" t="s">
        <v>207</v>
      </c>
      <c r="D24" s="282" t="s">
        <v>208</v>
      </c>
      <c r="E24" s="283" t="s">
        <v>82</v>
      </c>
      <c r="F24" s="283">
        <v>4</v>
      </c>
      <c r="G24" s="135"/>
      <c r="H24" s="104"/>
      <c r="I24" s="68"/>
      <c r="J24" s="73"/>
      <c r="K24" s="136"/>
      <c r="L24" s="70"/>
      <c r="M24" s="71"/>
      <c r="N24" s="70"/>
      <c r="O24" s="70"/>
      <c r="P24" s="70"/>
      <c r="Q24" s="70"/>
    </row>
    <row r="25" spans="1:17" s="9" customFormat="1" ht="15.75">
      <c r="A25" s="280">
        <v>11</v>
      </c>
      <c r="B25" s="269"/>
      <c r="C25" s="281" t="s">
        <v>209</v>
      </c>
      <c r="D25" s="282" t="s">
        <v>206</v>
      </c>
      <c r="E25" s="283" t="s">
        <v>82</v>
      </c>
      <c r="F25" s="283">
        <v>4</v>
      </c>
      <c r="G25" s="135"/>
      <c r="H25" s="104"/>
      <c r="I25" s="68"/>
      <c r="J25" s="73"/>
      <c r="K25" s="136"/>
      <c r="L25" s="70"/>
      <c r="M25" s="71"/>
      <c r="N25" s="70"/>
      <c r="O25" s="70"/>
      <c r="P25" s="70"/>
      <c r="Q25" s="70"/>
    </row>
    <row r="26" spans="1:17" s="9" customFormat="1" ht="15.75">
      <c r="A26" s="280">
        <v>12</v>
      </c>
      <c r="B26" s="269"/>
      <c r="C26" s="281" t="s">
        <v>210</v>
      </c>
      <c r="D26" s="282" t="s">
        <v>211</v>
      </c>
      <c r="E26" s="283" t="s">
        <v>82</v>
      </c>
      <c r="F26" s="283">
        <v>4</v>
      </c>
      <c r="G26" s="135"/>
      <c r="H26" s="104"/>
      <c r="I26" s="68"/>
      <c r="J26" s="73"/>
      <c r="K26" s="136"/>
      <c r="L26" s="70"/>
      <c r="M26" s="71"/>
      <c r="N26" s="70"/>
      <c r="O26" s="70"/>
      <c r="P26" s="70"/>
      <c r="Q26" s="70"/>
    </row>
    <row r="27" spans="1:17" s="9" customFormat="1" ht="31.5">
      <c r="A27" s="280">
        <v>13</v>
      </c>
      <c r="B27" s="269"/>
      <c r="C27" s="281" t="s">
        <v>212</v>
      </c>
      <c r="D27" s="282" t="s">
        <v>213</v>
      </c>
      <c r="E27" s="283" t="s">
        <v>82</v>
      </c>
      <c r="F27" s="283">
        <v>6</v>
      </c>
      <c r="G27" s="135"/>
      <c r="H27" s="104"/>
      <c r="I27" s="68"/>
      <c r="J27" s="73"/>
      <c r="K27" s="136"/>
      <c r="L27" s="70"/>
      <c r="M27" s="71"/>
      <c r="N27" s="70"/>
      <c r="O27" s="70"/>
      <c r="P27" s="70"/>
      <c r="Q27" s="70"/>
    </row>
    <row r="28" spans="1:17" s="9" customFormat="1" ht="15.75">
      <c r="A28" s="280">
        <v>14</v>
      </c>
      <c r="B28" s="269"/>
      <c r="C28" s="286" t="s">
        <v>214</v>
      </c>
      <c r="D28" s="282" t="s">
        <v>215</v>
      </c>
      <c r="E28" s="283" t="s">
        <v>103</v>
      </c>
      <c r="F28" s="283">
        <v>3</v>
      </c>
      <c r="G28" s="135"/>
      <c r="H28" s="104"/>
      <c r="I28" s="68"/>
      <c r="J28" s="73"/>
      <c r="K28" s="136"/>
      <c r="L28" s="70"/>
      <c r="M28" s="71"/>
      <c r="N28" s="70"/>
      <c r="O28" s="70"/>
      <c r="P28" s="70"/>
      <c r="Q28" s="70"/>
    </row>
    <row r="29" spans="1:17" s="9" customFormat="1" ht="15.75">
      <c r="A29" s="280">
        <v>15</v>
      </c>
      <c r="B29" s="269"/>
      <c r="C29" s="281" t="s">
        <v>216</v>
      </c>
      <c r="D29" s="282" t="s">
        <v>217</v>
      </c>
      <c r="E29" s="283" t="s">
        <v>82</v>
      </c>
      <c r="F29" s="283">
        <v>4</v>
      </c>
      <c r="G29" s="135"/>
      <c r="H29" s="104"/>
      <c r="I29" s="68"/>
      <c r="J29" s="73"/>
      <c r="K29" s="136"/>
      <c r="L29" s="70"/>
      <c r="M29" s="71"/>
      <c r="N29" s="70"/>
      <c r="O29" s="70"/>
      <c r="P29" s="70"/>
      <c r="Q29" s="70"/>
    </row>
    <row r="30" spans="1:17" s="9" customFormat="1" ht="31.5">
      <c r="A30" s="280">
        <v>16</v>
      </c>
      <c r="B30" s="269"/>
      <c r="C30" s="281" t="s">
        <v>218</v>
      </c>
      <c r="D30" s="282" t="s">
        <v>219</v>
      </c>
      <c r="E30" s="283" t="s">
        <v>103</v>
      </c>
      <c r="F30" s="283">
        <v>4</v>
      </c>
      <c r="G30" s="135"/>
      <c r="H30" s="104"/>
      <c r="I30" s="68"/>
      <c r="J30" s="73"/>
      <c r="K30" s="136"/>
      <c r="L30" s="70"/>
      <c r="M30" s="71"/>
      <c r="N30" s="70"/>
      <c r="O30" s="70"/>
      <c r="P30" s="70"/>
      <c r="Q30" s="70"/>
    </row>
    <row r="31" spans="1:17" s="9" customFormat="1" ht="47.25">
      <c r="A31" s="280">
        <v>17</v>
      </c>
      <c r="B31" s="269"/>
      <c r="C31" s="282" t="s">
        <v>220</v>
      </c>
      <c r="D31" s="282" t="s">
        <v>221</v>
      </c>
      <c r="E31" s="287" t="s">
        <v>103</v>
      </c>
      <c r="F31" s="283">
        <v>4</v>
      </c>
      <c r="G31" s="135"/>
      <c r="H31" s="104"/>
      <c r="I31" s="68"/>
      <c r="J31" s="73"/>
      <c r="K31" s="136"/>
      <c r="L31" s="70"/>
      <c r="M31" s="71"/>
      <c r="N31" s="70"/>
      <c r="O31" s="70"/>
      <c r="P31" s="70"/>
      <c r="Q31" s="70"/>
    </row>
    <row r="32" spans="1:17" s="9" customFormat="1" ht="15.75">
      <c r="A32" s="280">
        <v>18</v>
      </c>
      <c r="B32" s="269"/>
      <c r="C32" s="282" t="s">
        <v>222</v>
      </c>
      <c r="D32" s="282"/>
      <c r="E32" s="283" t="s">
        <v>162</v>
      </c>
      <c r="F32" s="288">
        <v>1</v>
      </c>
      <c r="G32" s="74"/>
      <c r="H32" s="104"/>
      <c r="I32" s="75"/>
      <c r="J32" s="75"/>
      <c r="K32" s="75"/>
      <c r="L32" s="70"/>
      <c r="M32" s="71"/>
      <c r="N32" s="70"/>
      <c r="O32" s="70"/>
      <c r="P32" s="70"/>
      <c r="Q32" s="70"/>
    </row>
    <row r="33" spans="1:17" s="9" customFormat="1" ht="31.5">
      <c r="A33" s="280">
        <v>19</v>
      </c>
      <c r="B33" s="269"/>
      <c r="C33" s="282" t="s">
        <v>223</v>
      </c>
      <c r="D33" s="282"/>
      <c r="E33" s="283" t="s">
        <v>162</v>
      </c>
      <c r="F33" s="288">
        <v>1</v>
      </c>
      <c r="G33" s="135"/>
      <c r="H33" s="104"/>
      <c r="I33" s="68"/>
      <c r="J33" s="73"/>
      <c r="K33" s="136"/>
      <c r="L33" s="70"/>
      <c r="M33" s="71"/>
      <c r="N33" s="70"/>
      <c r="O33" s="70"/>
      <c r="P33" s="70"/>
      <c r="Q33" s="70"/>
    </row>
    <row r="34" spans="1:17" s="9" customFormat="1" ht="15.75">
      <c r="A34" s="280">
        <v>20</v>
      </c>
      <c r="B34" s="269"/>
      <c r="C34" s="282" t="s">
        <v>224</v>
      </c>
      <c r="D34" s="282"/>
      <c r="E34" s="283" t="s">
        <v>162</v>
      </c>
      <c r="F34" s="288">
        <v>1</v>
      </c>
      <c r="G34" s="135"/>
      <c r="H34" s="104"/>
      <c r="I34" s="68"/>
      <c r="J34" s="73"/>
      <c r="K34" s="136"/>
      <c r="L34" s="70"/>
      <c r="M34" s="71"/>
      <c r="N34" s="70"/>
      <c r="O34" s="70"/>
      <c r="P34" s="70"/>
      <c r="Q34" s="70"/>
    </row>
    <row r="35" spans="1:17" s="9" customFormat="1" ht="15.75">
      <c r="A35" s="280">
        <v>21</v>
      </c>
      <c r="B35" s="269"/>
      <c r="C35" s="285" t="s">
        <v>225</v>
      </c>
      <c r="D35" s="282"/>
      <c r="E35" s="283" t="s">
        <v>162</v>
      </c>
      <c r="F35" s="288">
        <v>1</v>
      </c>
      <c r="G35" s="135"/>
      <c r="H35" s="104"/>
      <c r="I35" s="68"/>
      <c r="J35" s="73"/>
      <c r="K35" s="136"/>
      <c r="L35" s="70"/>
      <c r="M35" s="71"/>
      <c r="N35" s="70"/>
      <c r="O35" s="70"/>
      <c r="P35" s="70"/>
      <c r="Q35" s="70"/>
    </row>
    <row r="36" spans="1:17" s="9" customFormat="1" ht="31.5">
      <c r="A36" s="280">
        <v>22</v>
      </c>
      <c r="B36" s="269"/>
      <c r="C36" s="285" t="s">
        <v>226</v>
      </c>
      <c r="D36" s="282"/>
      <c r="E36" s="283" t="s">
        <v>162</v>
      </c>
      <c r="F36" s="289">
        <v>1</v>
      </c>
      <c r="G36" s="135"/>
      <c r="H36" s="104"/>
      <c r="I36" s="68"/>
      <c r="J36" s="73"/>
      <c r="K36" s="136"/>
      <c r="L36" s="70"/>
      <c r="M36" s="71"/>
      <c r="N36" s="70"/>
      <c r="O36" s="70"/>
      <c r="P36" s="70"/>
      <c r="Q36" s="70"/>
    </row>
    <row r="37" spans="1:17" s="9" customFormat="1" ht="15.75">
      <c r="A37" s="280">
        <v>23</v>
      </c>
      <c r="B37" s="269"/>
      <c r="C37" s="281" t="s">
        <v>227</v>
      </c>
      <c r="D37" s="282"/>
      <c r="E37" s="283" t="s">
        <v>162</v>
      </c>
      <c r="F37" s="289">
        <v>1</v>
      </c>
      <c r="G37" s="135"/>
      <c r="H37" s="104"/>
      <c r="I37" s="68"/>
      <c r="J37" s="73"/>
      <c r="K37" s="136"/>
      <c r="L37" s="70"/>
      <c r="M37" s="71"/>
      <c r="N37" s="70"/>
      <c r="O37" s="70"/>
      <c r="P37" s="70"/>
      <c r="Q37" s="70"/>
    </row>
    <row r="38" spans="1:17" s="9" customFormat="1" ht="15.75">
      <c r="A38" s="280">
        <v>24</v>
      </c>
      <c r="B38" s="269"/>
      <c r="C38" s="290" t="s">
        <v>228</v>
      </c>
      <c r="D38" s="287"/>
      <c r="E38" s="283" t="s">
        <v>162</v>
      </c>
      <c r="F38" s="283">
        <v>1</v>
      </c>
      <c r="G38" s="135"/>
      <c r="H38" s="104"/>
      <c r="I38" s="68"/>
      <c r="J38" s="73"/>
      <c r="K38" s="136"/>
      <c r="L38" s="70"/>
      <c r="M38" s="71"/>
      <c r="N38" s="70"/>
      <c r="O38" s="70"/>
      <c r="P38" s="70"/>
      <c r="Q38" s="70"/>
    </row>
    <row r="39" spans="1:17" s="9" customFormat="1" ht="31.5">
      <c r="A39" s="280">
        <v>25</v>
      </c>
      <c r="B39" s="269"/>
      <c r="C39" s="291" t="s">
        <v>229</v>
      </c>
      <c r="D39" s="291"/>
      <c r="E39" s="283" t="s">
        <v>162</v>
      </c>
      <c r="F39" s="283">
        <v>1</v>
      </c>
      <c r="G39" s="135"/>
      <c r="H39" s="104"/>
      <c r="I39" s="68"/>
      <c r="J39" s="73"/>
      <c r="K39" s="136"/>
      <c r="L39" s="70"/>
      <c r="M39" s="71"/>
      <c r="N39" s="70"/>
      <c r="O39" s="70"/>
      <c r="P39" s="70"/>
      <c r="Q39" s="70"/>
    </row>
    <row r="40" spans="1:17" s="9" customFormat="1" ht="31.5">
      <c r="A40" s="280">
        <v>26</v>
      </c>
      <c r="B40" s="269"/>
      <c r="C40" s="291" t="s">
        <v>230</v>
      </c>
      <c r="D40" s="291"/>
      <c r="E40" s="283" t="s">
        <v>162</v>
      </c>
      <c r="F40" s="283">
        <v>1</v>
      </c>
      <c r="G40" s="135"/>
      <c r="H40" s="104"/>
      <c r="I40" s="68"/>
      <c r="J40" s="73"/>
      <c r="K40" s="136"/>
      <c r="L40" s="70"/>
      <c r="M40" s="71"/>
      <c r="N40" s="70"/>
      <c r="O40" s="70"/>
      <c r="P40" s="70"/>
      <c r="Q40" s="70"/>
    </row>
    <row r="41" spans="1:17" s="9" customFormat="1">
      <c r="A41" s="77"/>
      <c r="B41" s="77"/>
      <c r="C41" s="140"/>
      <c r="D41" s="140"/>
      <c r="E41" s="141"/>
      <c r="F41" s="81"/>
      <c r="G41" s="142"/>
      <c r="H41" s="142"/>
      <c r="I41" s="81"/>
      <c r="J41" s="81"/>
      <c r="K41" s="81"/>
      <c r="L41" s="81"/>
      <c r="M41" s="142"/>
      <c r="N41" s="81"/>
      <c r="O41" s="81"/>
      <c r="P41" s="81"/>
      <c r="Q41" s="81"/>
    </row>
    <row r="42" spans="1:17" ht="15" customHeight="1">
      <c r="A42" s="82"/>
      <c r="B42" s="82"/>
      <c r="C42" s="356" t="s">
        <v>70</v>
      </c>
      <c r="D42" s="356"/>
      <c r="E42" s="357"/>
      <c r="F42" s="357"/>
      <c r="G42" s="357"/>
      <c r="H42" s="357"/>
      <c r="I42" s="357"/>
      <c r="J42" s="357"/>
      <c r="K42" s="357"/>
      <c r="L42" s="357"/>
      <c r="M42" s="84">
        <f>SUM(M13:M41)</f>
        <v>0</v>
      </c>
      <c r="N42" s="84">
        <f>SUM(N13:N41)</f>
        <v>0</v>
      </c>
      <c r="O42" s="84">
        <f>SUM(O13:O41)</f>
        <v>0</v>
      </c>
      <c r="P42" s="84">
        <f>SUM(P13:P41)</f>
        <v>0</v>
      </c>
      <c r="Q42" s="84">
        <f>SUM(Q13:Q41)</f>
        <v>0</v>
      </c>
    </row>
    <row r="43" spans="1:17" s="14" customFormat="1" ht="15" collapsed="1">
      <c r="A43" s="85"/>
      <c r="B43" s="85"/>
      <c r="C43" s="85"/>
      <c r="D43" s="85"/>
      <c r="E43" s="85"/>
      <c r="F43" s="85"/>
      <c r="G43" s="85"/>
      <c r="H43" s="85"/>
      <c r="I43" s="85"/>
      <c r="J43" s="86"/>
      <c r="K43" s="85"/>
      <c r="L43" s="85"/>
      <c r="M43" s="85"/>
      <c r="N43" s="85"/>
      <c r="O43" s="85"/>
      <c r="P43" s="85"/>
      <c r="Q43" s="85"/>
    </row>
    <row r="44" spans="1:17" s="12" customFormat="1" ht="12.75" customHeight="1">
      <c r="A44" s="87"/>
      <c r="B44" s="88" t="s">
        <v>41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1:17" s="12" customFormat="1" ht="45" customHeight="1">
      <c r="A45" s="350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</row>
    <row r="46" spans="1:17" s="12" customFormat="1" ht="77.25" customHeight="1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</row>
    <row r="47" spans="1:17" s="12" customFormat="1" ht="12.75" customHeight="1">
      <c r="B47" s="21"/>
    </row>
    <row r="48" spans="1:17" s="12" customFormat="1" ht="12.75" customHeight="1">
      <c r="B48" s="21"/>
    </row>
    <row r="49" spans="2:17" s="14" customFormat="1">
      <c r="B49" s="14" t="s">
        <v>8</v>
      </c>
      <c r="M49" s="28" t="str">
        <f>Koptame!B36</f>
        <v>Pārbaudīja:</v>
      </c>
      <c r="N49" s="28"/>
      <c r="O49" s="28"/>
      <c r="P49" s="28"/>
      <c r="Q49" s="28"/>
    </row>
    <row r="50" spans="2:17" s="14" customFormat="1" ht="14.25" customHeight="1">
      <c r="C50" s="31">
        <f>Koptame!C31</f>
        <v>0</v>
      </c>
      <c r="D50" s="34"/>
      <c r="M50" s="31"/>
      <c r="N50" s="364">
        <f>Koptame!C37</f>
        <v>0</v>
      </c>
      <c r="O50" s="364"/>
      <c r="P50" s="28"/>
      <c r="Q50" s="28"/>
    </row>
    <row r="51" spans="2:17" s="14" customFormat="1">
      <c r="C51" s="32">
        <f>Koptame!C32</f>
        <v>0</v>
      </c>
      <c r="D51" s="35"/>
      <c r="M51" s="32"/>
      <c r="N51" s="365">
        <f>Koptame!C38</f>
        <v>0</v>
      </c>
      <c r="O51" s="365"/>
      <c r="P51" s="28"/>
      <c r="Q51" s="28"/>
    </row>
    <row r="52" spans="2:17" s="14" customFormat="1" collapsed="1">
      <c r="B52" s="19"/>
      <c r="G52" s="19"/>
      <c r="H52" s="19"/>
    </row>
    <row r="53" spans="2:17">
      <c r="B53" s="9"/>
      <c r="G53" s="9"/>
      <c r="H53" s="9"/>
      <c r="J53" s="6"/>
    </row>
    <row r="54" spans="2:17">
      <c r="B54" s="9"/>
      <c r="G54" s="9"/>
      <c r="H54" s="9"/>
      <c r="J54" s="6"/>
    </row>
  </sheetData>
  <mergeCells count="19">
    <mergeCell ref="A2:Q2"/>
    <mergeCell ref="E3:Q3"/>
    <mergeCell ref="E4:Q4"/>
    <mergeCell ref="E5:Q5"/>
    <mergeCell ref="M9:P9"/>
    <mergeCell ref="N51:O51"/>
    <mergeCell ref="G11:L11"/>
    <mergeCell ref="M11:Q11"/>
    <mergeCell ref="C42:L42"/>
    <mergeCell ref="N50:O50"/>
    <mergeCell ref="A46:Q46"/>
    <mergeCell ref="A45:Q45"/>
    <mergeCell ref="A11:A12"/>
    <mergeCell ref="B11:B12"/>
    <mergeCell ref="E11:E12"/>
    <mergeCell ref="F11:F12"/>
    <mergeCell ref="C11:D12"/>
    <mergeCell ref="C14:D14"/>
    <mergeCell ref="C13:D1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9"/>
  <sheetViews>
    <sheetView showZeros="0" view="pageBreakPreview" topLeftCell="A13" zoomScale="90" zoomScaleNormal="100" zoomScaleSheetLayoutView="90" workbookViewId="0">
      <selection activeCell="C25" sqref="C25"/>
    </sheetView>
  </sheetViews>
  <sheetFormatPr defaultColWidth="9.140625" defaultRowHeight="14.25"/>
  <cols>
    <col min="1" max="1" width="9" style="6" customWidth="1"/>
    <col min="2" max="2" width="9.42578125" style="6" customWidth="1"/>
    <col min="3" max="3" width="40.28515625" style="6" customWidth="1"/>
    <col min="4" max="4" width="14.7109375" style="6" customWidth="1"/>
    <col min="5" max="5" width="8.140625" style="6" customWidth="1"/>
    <col min="6" max="12" width="9.140625" style="6"/>
    <col min="13" max="13" width="11.5703125" style="6" customWidth="1"/>
    <col min="14" max="14" width="12.28515625" style="6" customWidth="1"/>
    <col min="15" max="15" width="12.7109375" style="6" customWidth="1"/>
    <col min="16" max="16" width="11.5703125" style="6" customWidth="1"/>
    <col min="17" max="17" width="13.28515625" style="6" customWidth="1"/>
    <col min="18" max="16384" width="9.140625" style="6"/>
  </cols>
  <sheetData>
    <row r="1" spans="1:17" s="7" customFormat="1" ht="15">
      <c r="A1" s="37"/>
      <c r="B1" s="37"/>
      <c r="C1" s="37"/>
      <c r="D1" s="37"/>
      <c r="E1" s="37"/>
      <c r="F1" s="38"/>
      <c r="G1" s="38"/>
      <c r="H1" s="39" t="s">
        <v>64</v>
      </c>
      <c r="I1" s="40" t="str">
        <f>kops2!B24</f>
        <v>2,4</v>
      </c>
      <c r="J1" s="37"/>
      <c r="K1" s="37"/>
      <c r="L1" s="37"/>
      <c r="M1" s="37"/>
      <c r="N1" s="37"/>
      <c r="O1" s="37"/>
      <c r="P1" s="37"/>
      <c r="Q1" s="37"/>
    </row>
    <row r="2" spans="1:17" s="7" customFormat="1" ht="15">
      <c r="A2" s="358" t="str">
        <f>C13</f>
        <v>Elektroinstalācija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5">
      <c r="A3" s="42"/>
      <c r="B3" s="42"/>
      <c r="C3" s="42" t="s">
        <v>11</v>
      </c>
      <c r="D3" s="42"/>
      <c r="E3" s="360" t="str">
        <f>Koptame!C11</f>
        <v>Ēka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</row>
    <row r="4" spans="1:17" ht="15">
      <c r="A4" s="42"/>
      <c r="B4" s="42"/>
      <c r="C4" s="42" t="s">
        <v>12</v>
      </c>
      <c r="D4" s="42"/>
      <c r="E4" s="360" t="str">
        <f>Koptame!C12</f>
        <v>Jauniešu mājas fasādes vienkāršotā atjaunošana</v>
      </c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</row>
    <row r="5" spans="1:17" ht="15">
      <c r="A5" s="42"/>
      <c r="B5" s="42"/>
      <c r="C5" s="42" t="s">
        <v>13</v>
      </c>
      <c r="D5" s="42"/>
      <c r="E5" s="360" t="str">
        <f>Koptame!C13</f>
        <v>Jelgavas nov, Elejas pag., Eleja, Lietuvas iela 19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</row>
    <row r="6" spans="1:17" ht="1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6"/>
    </row>
    <row r="7" spans="1:17" ht="15">
      <c r="A7" s="47" t="str">
        <f>Koptame!B17</f>
        <v>Tāme sastādīta 2018.gada tirgus cenās, pamatojoties uz SIA „Baltex Group” būvprojekta rasējumiem un darbu apjomiem</v>
      </c>
      <c r="B7" s="48"/>
      <c r="C7" s="49"/>
      <c r="D7" s="49"/>
      <c r="E7" s="43"/>
      <c r="F7" s="43"/>
      <c r="G7" s="43"/>
      <c r="H7" s="43"/>
      <c r="I7" s="43"/>
      <c r="J7" s="43"/>
      <c r="K7" s="43"/>
      <c r="L7" s="44"/>
      <c r="M7" s="44"/>
      <c r="N7" s="44"/>
      <c r="O7" s="44"/>
      <c r="P7" s="42" t="s">
        <v>61</v>
      </c>
      <c r="Q7" s="51">
        <f>Q37</f>
        <v>0</v>
      </c>
    </row>
    <row r="8" spans="1:17" ht="15">
      <c r="A8" s="52"/>
      <c r="B8" s="52"/>
      <c r="C8" s="49"/>
      <c r="D8" s="49"/>
      <c r="E8" s="53"/>
      <c r="F8" s="44"/>
      <c r="G8" s="44"/>
      <c r="H8" s="44"/>
      <c r="I8" s="44"/>
      <c r="J8" s="44"/>
      <c r="K8" s="44"/>
      <c r="L8" s="44"/>
      <c r="M8" s="49"/>
      <c r="N8" s="49"/>
      <c r="O8" s="44"/>
      <c r="P8" s="44"/>
      <c r="Q8" s="46"/>
    </row>
    <row r="9" spans="1:17" ht="15" customHeight="1">
      <c r="A9" s="54"/>
      <c r="B9" s="54"/>
      <c r="C9" s="49"/>
      <c r="D9" s="49"/>
      <c r="E9" s="49"/>
      <c r="F9" s="49"/>
      <c r="G9" s="49"/>
      <c r="H9" s="49"/>
      <c r="I9" s="49"/>
      <c r="J9" s="49"/>
      <c r="K9" s="56"/>
      <c r="L9" s="56"/>
      <c r="M9" s="359" t="str">
        <f>Koptame!D16</f>
        <v>Tāme sastādīta:  2018.gada cenās</v>
      </c>
      <c r="N9" s="359"/>
      <c r="O9" s="359"/>
      <c r="P9" s="359"/>
      <c r="Q9" s="56"/>
    </row>
    <row r="10" spans="1:17" ht="15">
      <c r="A10" s="8"/>
      <c r="B10" s="8"/>
    </row>
    <row r="11" spans="1:17" ht="14.25" customHeight="1">
      <c r="A11" s="351" t="s">
        <v>15</v>
      </c>
      <c r="B11" s="366" t="s">
        <v>21</v>
      </c>
      <c r="C11" s="362" t="s">
        <v>68</v>
      </c>
      <c r="D11" s="369"/>
      <c r="E11" s="355" t="s">
        <v>22</v>
      </c>
      <c r="F11" s="351" t="s">
        <v>23</v>
      </c>
      <c r="G11" s="348" t="s">
        <v>24</v>
      </c>
      <c r="H11" s="348"/>
      <c r="I11" s="348"/>
      <c r="J11" s="348"/>
      <c r="K11" s="348"/>
      <c r="L11" s="348"/>
      <c r="M11" s="348" t="s">
        <v>25</v>
      </c>
      <c r="N11" s="348"/>
      <c r="O11" s="348"/>
      <c r="P11" s="348"/>
      <c r="Q11" s="348"/>
    </row>
    <row r="12" spans="1:17" ht="66.75">
      <c r="A12" s="351"/>
      <c r="B12" s="367"/>
      <c r="C12" s="363"/>
      <c r="D12" s="370"/>
      <c r="E12" s="355"/>
      <c r="F12" s="351"/>
      <c r="G12" s="57" t="s">
        <v>26</v>
      </c>
      <c r="H12" s="57" t="s">
        <v>44</v>
      </c>
      <c r="I12" s="57" t="s">
        <v>45</v>
      </c>
      <c r="J12" s="57" t="s">
        <v>66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66</v>
      </c>
      <c r="P12" s="57" t="s">
        <v>46</v>
      </c>
      <c r="Q12" s="57" t="s">
        <v>48</v>
      </c>
    </row>
    <row r="13" spans="1:17" ht="15.75">
      <c r="A13" s="58"/>
      <c r="B13" s="59">
        <v>0</v>
      </c>
      <c r="C13" s="60" t="str">
        <f>kops2!C24</f>
        <v>Elektroinstalācija</v>
      </c>
      <c r="D13" s="60"/>
      <c r="E13" s="61"/>
      <c r="F13" s="61"/>
      <c r="G13" s="64">
        <v>0</v>
      </c>
      <c r="H13" s="63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5.75">
      <c r="A14" s="94"/>
      <c r="B14" s="95"/>
      <c r="C14" s="96" t="s">
        <v>164</v>
      </c>
      <c r="D14" s="97"/>
      <c r="E14" s="98"/>
      <c r="F14" s="98"/>
      <c r="G14" s="62">
        <f>IFERROR(ROUND(I14/H14,2),0)</f>
        <v>0</v>
      </c>
      <c r="H14" s="62">
        <f>IF(I14&gt;0,5,0)</f>
        <v>0</v>
      </c>
      <c r="I14" s="99"/>
      <c r="J14" s="99"/>
      <c r="K14" s="99"/>
      <c r="L14" s="100">
        <f>SUM(I14:K14)</f>
        <v>0</v>
      </c>
      <c r="M14" s="62">
        <f>ROUND(G14*F14,2)</f>
        <v>0</v>
      </c>
      <c r="N14" s="100">
        <f>ROUND(I14*F14,2)</f>
        <v>0</v>
      </c>
      <c r="O14" s="100">
        <f>ROUND(J14*F14,2)</f>
        <v>0</v>
      </c>
      <c r="P14" s="100">
        <f>ROUND(K14*F14,2)</f>
        <v>0</v>
      </c>
      <c r="Q14" s="100">
        <f>SUM(N14:P14)</f>
        <v>0</v>
      </c>
    </row>
    <row r="15" spans="1:17" s="9" customFormat="1" ht="124.35" customHeight="1">
      <c r="A15" s="101">
        <v>1</v>
      </c>
      <c r="B15" s="65"/>
      <c r="C15" s="102" t="s">
        <v>165</v>
      </c>
      <c r="D15" s="103" t="s">
        <v>166</v>
      </c>
      <c r="E15" s="101" t="s">
        <v>82</v>
      </c>
      <c r="F15" s="101">
        <v>5</v>
      </c>
      <c r="G15" s="67"/>
      <c r="H15" s="104"/>
      <c r="I15" s="67"/>
      <c r="J15" s="67"/>
      <c r="K15" s="105"/>
      <c r="L15" s="70"/>
      <c r="M15" s="71"/>
      <c r="N15" s="70"/>
      <c r="O15" s="70"/>
      <c r="P15" s="70"/>
      <c r="Q15" s="70"/>
    </row>
    <row r="16" spans="1:17" s="9" customFormat="1" ht="15.75">
      <c r="A16" s="106"/>
      <c r="B16" s="95"/>
      <c r="C16" s="107" t="s">
        <v>167</v>
      </c>
      <c r="D16" s="108"/>
      <c r="E16" s="108"/>
      <c r="F16" s="108"/>
      <c r="G16" s="62"/>
      <c r="H16" s="109"/>
      <c r="I16" s="99"/>
      <c r="J16" s="99"/>
      <c r="K16" s="99"/>
      <c r="L16" s="100"/>
      <c r="M16" s="62"/>
      <c r="N16" s="100"/>
      <c r="O16" s="100"/>
      <c r="P16" s="100"/>
      <c r="Q16" s="100"/>
    </row>
    <row r="17" spans="1:17" s="9" customFormat="1" ht="15.75">
      <c r="A17" s="103">
        <v>2</v>
      </c>
      <c r="B17" s="65"/>
      <c r="C17" s="110" t="s">
        <v>168</v>
      </c>
      <c r="D17" s="103" t="s">
        <v>169</v>
      </c>
      <c r="E17" s="101" t="s">
        <v>82</v>
      </c>
      <c r="F17" s="103">
        <v>5</v>
      </c>
      <c r="G17" s="67"/>
      <c r="H17" s="104"/>
      <c r="I17" s="67"/>
      <c r="J17" s="67"/>
      <c r="K17" s="105"/>
      <c r="L17" s="70"/>
      <c r="M17" s="71"/>
      <c r="N17" s="70"/>
      <c r="O17" s="70"/>
      <c r="P17" s="70"/>
      <c r="Q17" s="70"/>
    </row>
    <row r="18" spans="1:17" s="9" customFormat="1" ht="15.75">
      <c r="A18" s="106"/>
      <c r="B18" s="95"/>
      <c r="C18" s="107" t="s">
        <v>170</v>
      </c>
      <c r="D18" s="108"/>
      <c r="E18" s="111"/>
      <c r="F18" s="111"/>
      <c r="G18" s="62"/>
      <c r="H18" s="109"/>
      <c r="I18" s="99"/>
      <c r="J18" s="99"/>
      <c r="K18" s="99"/>
      <c r="L18" s="100"/>
      <c r="M18" s="62"/>
      <c r="N18" s="100"/>
      <c r="O18" s="100"/>
      <c r="P18" s="100"/>
      <c r="Q18" s="100"/>
    </row>
    <row r="19" spans="1:17" s="9" customFormat="1" ht="31.5">
      <c r="A19" s="103">
        <v>3</v>
      </c>
      <c r="B19" s="65"/>
      <c r="C19" s="102" t="s">
        <v>171</v>
      </c>
      <c r="D19" s="103" t="s">
        <v>172</v>
      </c>
      <c r="E19" s="101" t="s">
        <v>82</v>
      </c>
      <c r="F19" s="112">
        <v>1</v>
      </c>
      <c r="G19" s="113"/>
      <c r="H19" s="104"/>
      <c r="I19" s="68"/>
      <c r="J19" s="113"/>
      <c r="K19" s="113"/>
      <c r="L19" s="70"/>
      <c r="M19" s="71"/>
      <c r="N19" s="70"/>
      <c r="O19" s="70"/>
      <c r="P19" s="70"/>
      <c r="Q19" s="70"/>
    </row>
    <row r="20" spans="1:17" s="9" customFormat="1" ht="47.25">
      <c r="A20" s="103">
        <v>4</v>
      </c>
      <c r="B20" s="65"/>
      <c r="C20" s="110" t="s">
        <v>313</v>
      </c>
      <c r="D20" s="103" t="s">
        <v>172</v>
      </c>
      <c r="E20" s="114" t="s">
        <v>103</v>
      </c>
      <c r="F20" s="115">
        <v>50</v>
      </c>
      <c r="G20" s="67"/>
      <c r="H20" s="104"/>
      <c r="I20" s="67"/>
      <c r="J20" s="67"/>
      <c r="K20" s="105"/>
      <c r="L20" s="70"/>
      <c r="M20" s="71"/>
      <c r="N20" s="70"/>
      <c r="O20" s="70"/>
      <c r="P20" s="70"/>
      <c r="Q20" s="70"/>
    </row>
    <row r="21" spans="1:17" s="9" customFormat="1" ht="47.25">
      <c r="A21" s="103">
        <v>5</v>
      </c>
      <c r="B21" s="65"/>
      <c r="C21" s="110" t="s">
        <v>173</v>
      </c>
      <c r="D21" s="103" t="s">
        <v>172</v>
      </c>
      <c r="E21" s="114" t="s">
        <v>103</v>
      </c>
      <c r="F21" s="112">
        <v>25</v>
      </c>
      <c r="G21" s="67"/>
      <c r="H21" s="104"/>
      <c r="I21" s="67"/>
      <c r="J21" s="67"/>
      <c r="K21" s="105"/>
      <c r="L21" s="70"/>
      <c r="M21" s="71"/>
      <c r="N21" s="70"/>
      <c r="O21" s="70"/>
      <c r="P21" s="70"/>
      <c r="Q21" s="70"/>
    </row>
    <row r="22" spans="1:17" s="9" customFormat="1" ht="15.75">
      <c r="A22" s="103">
        <v>6</v>
      </c>
      <c r="B22" s="65"/>
      <c r="C22" s="110" t="s">
        <v>174</v>
      </c>
      <c r="D22" s="103" t="s">
        <v>172</v>
      </c>
      <c r="E22" s="101" t="s">
        <v>82</v>
      </c>
      <c r="F22" s="114">
        <v>4</v>
      </c>
      <c r="G22" s="67"/>
      <c r="H22" s="104"/>
      <c r="I22" s="67"/>
      <c r="J22" s="67"/>
      <c r="K22" s="105"/>
      <c r="L22" s="70"/>
      <c r="M22" s="71"/>
      <c r="N22" s="70"/>
      <c r="O22" s="70"/>
      <c r="P22" s="70"/>
      <c r="Q22" s="70"/>
    </row>
    <row r="23" spans="1:17" s="9" customFormat="1" ht="31.5">
      <c r="A23" s="103">
        <v>7</v>
      </c>
      <c r="B23" s="65"/>
      <c r="C23" s="110" t="s">
        <v>175</v>
      </c>
      <c r="D23" s="103" t="s">
        <v>172</v>
      </c>
      <c r="E23" s="101" t="s">
        <v>82</v>
      </c>
      <c r="F23" s="116">
        <v>1</v>
      </c>
      <c r="G23" s="67"/>
      <c r="H23" s="104"/>
      <c r="I23" s="67"/>
      <c r="J23" s="67"/>
      <c r="K23" s="105"/>
      <c r="L23" s="70"/>
      <c r="M23" s="71"/>
      <c r="N23" s="70"/>
      <c r="O23" s="70"/>
      <c r="P23" s="70"/>
      <c r="Q23" s="70"/>
    </row>
    <row r="24" spans="1:17" s="9" customFormat="1" ht="15.75">
      <c r="A24" s="103">
        <v>8</v>
      </c>
      <c r="B24" s="65"/>
      <c r="C24" s="110" t="s">
        <v>176</v>
      </c>
      <c r="D24" s="103" t="s">
        <v>172</v>
      </c>
      <c r="E24" s="101" t="s">
        <v>82</v>
      </c>
      <c r="F24" s="116">
        <v>6</v>
      </c>
      <c r="G24" s="67"/>
      <c r="H24" s="104"/>
      <c r="I24" s="67"/>
      <c r="J24" s="67"/>
      <c r="K24" s="105"/>
      <c r="L24" s="70"/>
      <c r="M24" s="71"/>
      <c r="N24" s="70"/>
      <c r="O24" s="70"/>
      <c r="P24" s="70"/>
      <c r="Q24" s="70"/>
    </row>
    <row r="25" spans="1:17" s="9" customFormat="1" ht="15.75">
      <c r="A25" s="103">
        <v>9</v>
      </c>
      <c r="B25" s="65"/>
      <c r="C25" s="110" t="s">
        <v>177</v>
      </c>
      <c r="D25" s="103" t="s">
        <v>172</v>
      </c>
      <c r="E25" s="101" t="s">
        <v>82</v>
      </c>
      <c r="F25" s="116">
        <v>4</v>
      </c>
      <c r="G25" s="67"/>
      <c r="H25" s="104"/>
      <c r="I25" s="67"/>
      <c r="J25" s="67"/>
      <c r="K25" s="105"/>
      <c r="L25" s="70"/>
      <c r="M25" s="71"/>
      <c r="N25" s="70"/>
      <c r="O25" s="70"/>
      <c r="P25" s="70"/>
      <c r="Q25" s="70"/>
    </row>
    <row r="26" spans="1:17" s="9" customFormat="1" ht="15.75">
      <c r="A26" s="103">
        <v>10</v>
      </c>
      <c r="B26" s="65"/>
      <c r="C26" s="110" t="s">
        <v>178</v>
      </c>
      <c r="D26" s="103" t="s">
        <v>172</v>
      </c>
      <c r="E26" s="101" t="s">
        <v>82</v>
      </c>
      <c r="F26" s="116">
        <v>4</v>
      </c>
      <c r="G26" s="67"/>
      <c r="H26" s="104"/>
      <c r="I26" s="67"/>
      <c r="J26" s="67"/>
      <c r="K26" s="105"/>
      <c r="L26" s="70"/>
      <c r="M26" s="71"/>
      <c r="N26" s="70"/>
      <c r="O26" s="70"/>
      <c r="P26" s="70"/>
      <c r="Q26" s="70"/>
    </row>
    <row r="27" spans="1:17" s="9" customFormat="1" ht="15.75">
      <c r="A27" s="103">
        <v>11</v>
      </c>
      <c r="B27" s="65"/>
      <c r="C27" s="110" t="s">
        <v>179</v>
      </c>
      <c r="D27" s="103" t="s">
        <v>180</v>
      </c>
      <c r="E27" s="116" t="s">
        <v>162</v>
      </c>
      <c r="F27" s="116">
        <v>1</v>
      </c>
      <c r="G27" s="67"/>
      <c r="H27" s="104"/>
      <c r="I27" s="67"/>
      <c r="J27" s="67"/>
      <c r="K27" s="105"/>
      <c r="L27" s="70"/>
      <c r="M27" s="71"/>
      <c r="N27" s="70"/>
      <c r="O27" s="70"/>
      <c r="P27" s="70"/>
      <c r="Q27" s="70"/>
    </row>
    <row r="28" spans="1:17" s="9" customFormat="1" ht="15.75">
      <c r="A28" s="103">
        <v>12</v>
      </c>
      <c r="B28" s="65"/>
      <c r="C28" s="110" t="s">
        <v>181</v>
      </c>
      <c r="D28" s="103" t="s">
        <v>182</v>
      </c>
      <c r="E28" s="116" t="s">
        <v>162</v>
      </c>
      <c r="F28" s="116">
        <v>1</v>
      </c>
      <c r="G28" s="67"/>
      <c r="H28" s="104"/>
      <c r="I28" s="67"/>
      <c r="J28" s="67"/>
      <c r="K28" s="105"/>
      <c r="L28" s="70"/>
      <c r="M28" s="71"/>
      <c r="N28" s="70"/>
      <c r="O28" s="70"/>
      <c r="P28" s="70"/>
      <c r="Q28" s="70"/>
    </row>
    <row r="29" spans="1:17" s="9" customFormat="1" ht="15.75">
      <c r="A29" s="103">
        <v>13</v>
      </c>
      <c r="B29" s="65"/>
      <c r="C29" s="110" t="s">
        <v>183</v>
      </c>
      <c r="D29" s="103" t="s">
        <v>184</v>
      </c>
      <c r="E29" s="116" t="s">
        <v>103</v>
      </c>
      <c r="F29" s="116">
        <v>100</v>
      </c>
      <c r="G29" s="67"/>
      <c r="H29" s="104"/>
      <c r="I29" s="67"/>
      <c r="J29" s="67"/>
      <c r="K29" s="105"/>
      <c r="L29" s="70"/>
      <c r="M29" s="71"/>
      <c r="N29" s="70"/>
      <c r="O29" s="70"/>
      <c r="P29" s="70"/>
      <c r="Q29" s="70"/>
    </row>
    <row r="30" spans="1:17" s="9" customFormat="1" ht="15.75">
      <c r="A30" s="103">
        <v>14</v>
      </c>
      <c r="B30" s="65"/>
      <c r="C30" s="110" t="s">
        <v>185</v>
      </c>
      <c r="D30" s="103" t="s">
        <v>184</v>
      </c>
      <c r="E30" s="116" t="s">
        <v>103</v>
      </c>
      <c r="F30" s="116">
        <v>100</v>
      </c>
      <c r="G30" s="67"/>
      <c r="H30" s="104"/>
      <c r="I30" s="67"/>
      <c r="J30" s="67"/>
      <c r="K30" s="105"/>
      <c r="L30" s="70"/>
      <c r="M30" s="71"/>
      <c r="N30" s="70"/>
      <c r="O30" s="70"/>
      <c r="P30" s="70"/>
      <c r="Q30" s="70"/>
    </row>
    <row r="31" spans="1:17" s="9" customFormat="1" ht="15.75">
      <c r="A31" s="103">
        <v>15</v>
      </c>
      <c r="B31" s="65"/>
      <c r="C31" s="117" t="s">
        <v>186</v>
      </c>
      <c r="D31" s="118" t="s">
        <v>187</v>
      </c>
      <c r="E31" s="101" t="s">
        <v>82</v>
      </c>
      <c r="F31" s="119">
        <v>1</v>
      </c>
      <c r="G31" s="67"/>
      <c r="H31" s="104"/>
      <c r="I31" s="67"/>
      <c r="J31" s="67"/>
      <c r="K31" s="105"/>
      <c r="L31" s="70"/>
      <c r="M31" s="71"/>
      <c r="N31" s="70"/>
      <c r="O31" s="70"/>
      <c r="P31" s="70"/>
      <c r="Q31" s="70"/>
    </row>
    <row r="32" spans="1:17" s="9" customFormat="1" ht="15.75">
      <c r="A32" s="103">
        <v>16</v>
      </c>
      <c r="B32" s="65"/>
      <c r="C32" s="117" t="s">
        <v>188</v>
      </c>
      <c r="D32" s="118"/>
      <c r="E32" s="119" t="s">
        <v>103</v>
      </c>
      <c r="F32" s="119">
        <v>20</v>
      </c>
      <c r="G32" s="67"/>
      <c r="H32" s="104"/>
      <c r="I32" s="67"/>
      <c r="J32" s="67"/>
      <c r="K32" s="105"/>
      <c r="L32" s="70"/>
      <c r="M32" s="71"/>
      <c r="N32" s="70"/>
      <c r="O32" s="70"/>
      <c r="P32" s="70"/>
      <c r="Q32" s="70"/>
    </row>
    <row r="33" spans="1:17" s="9" customFormat="1" ht="15.75">
      <c r="A33" s="103">
        <v>17</v>
      </c>
      <c r="B33" s="65"/>
      <c r="C33" s="117" t="s">
        <v>314</v>
      </c>
      <c r="D33" s="118"/>
      <c r="E33" s="116" t="s">
        <v>162</v>
      </c>
      <c r="F33" s="119">
        <v>1</v>
      </c>
      <c r="G33" s="120"/>
      <c r="H33" s="104"/>
      <c r="I33" s="67"/>
      <c r="J33" s="67"/>
      <c r="K33" s="105"/>
      <c r="L33" s="70"/>
      <c r="M33" s="71"/>
      <c r="N33" s="70"/>
      <c r="O33" s="70"/>
      <c r="P33" s="70"/>
      <c r="Q33" s="70"/>
    </row>
    <row r="34" spans="1:17" s="9" customFormat="1" ht="15.75">
      <c r="A34" s="307"/>
      <c r="B34" s="308"/>
      <c r="C34" s="318" t="s">
        <v>324</v>
      </c>
      <c r="D34" s="309"/>
      <c r="E34" s="310"/>
      <c r="F34" s="311"/>
      <c r="G34" s="312"/>
      <c r="H34" s="313"/>
      <c r="I34" s="314"/>
      <c r="J34" s="314"/>
      <c r="K34" s="315"/>
      <c r="L34" s="316"/>
      <c r="M34" s="317"/>
      <c r="N34" s="316"/>
      <c r="O34" s="316"/>
      <c r="P34" s="316"/>
      <c r="Q34" s="316"/>
    </row>
    <row r="35" spans="1:17" s="9" customFormat="1" ht="31.5">
      <c r="A35" s="103">
        <v>18</v>
      </c>
      <c r="B35" s="65"/>
      <c r="C35" s="117" t="s">
        <v>325</v>
      </c>
      <c r="D35" s="118"/>
      <c r="E35" s="116" t="s">
        <v>162</v>
      </c>
      <c r="F35" s="119">
        <v>1</v>
      </c>
      <c r="G35" s="120"/>
      <c r="H35" s="104"/>
      <c r="I35" s="67"/>
      <c r="J35" s="67"/>
      <c r="K35" s="105"/>
      <c r="L35" s="306"/>
      <c r="M35" s="74"/>
      <c r="N35" s="306"/>
      <c r="O35" s="306"/>
      <c r="P35" s="306"/>
      <c r="Q35" s="306"/>
    </row>
    <row r="36" spans="1:17">
      <c r="A36" s="121"/>
      <c r="B36" s="122"/>
      <c r="C36" s="123"/>
      <c r="D36" s="123"/>
      <c r="E36" s="124"/>
      <c r="F36" s="125"/>
      <c r="G36" s="126">
        <v>0</v>
      </c>
      <c r="H36" s="126">
        <v>0</v>
      </c>
      <c r="I36" s="126"/>
      <c r="J36" s="125"/>
      <c r="K36" s="125"/>
      <c r="L36" s="125"/>
      <c r="M36" s="125"/>
      <c r="N36" s="125"/>
      <c r="O36" s="125"/>
      <c r="P36" s="125"/>
      <c r="Q36" s="127"/>
    </row>
    <row r="37" spans="1:17" ht="15" customHeight="1">
      <c r="A37" s="82"/>
      <c r="B37" s="83"/>
      <c r="C37" s="356" t="s">
        <v>70</v>
      </c>
      <c r="D37" s="356"/>
      <c r="E37" s="357"/>
      <c r="F37" s="357"/>
      <c r="G37" s="357"/>
      <c r="H37" s="357"/>
      <c r="I37" s="357"/>
      <c r="J37" s="357"/>
      <c r="K37" s="357"/>
      <c r="L37" s="357"/>
      <c r="M37" s="84">
        <f>SUM(M13:M36)</f>
        <v>0</v>
      </c>
      <c r="N37" s="84">
        <f>SUM(N13:N36)</f>
        <v>0</v>
      </c>
      <c r="O37" s="84">
        <f>SUM(O13:O36)</f>
        <v>0</v>
      </c>
      <c r="P37" s="84">
        <f>SUM(P13:P36)</f>
        <v>0</v>
      </c>
      <c r="Q37" s="84">
        <f>SUM(Q13:Q36)</f>
        <v>0</v>
      </c>
    </row>
    <row r="38" spans="1:17" s="14" customFormat="1">
      <c r="J38" s="19"/>
    </row>
    <row r="39" spans="1:17" s="12" customFormat="1" ht="12.75" customHeight="1">
      <c r="B39" s="20" t="s">
        <v>41</v>
      </c>
    </row>
    <row r="40" spans="1:17" s="12" customFormat="1" ht="45" customHeight="1">
      <c r="A40" s="375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40" s="375"/>
      <c r="C40" s="375"/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</row>
    <row r="41" spans="1:17" s="12" customFormat="1" ht="76.7" customHeight="1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</row>
    <row r="42" spans="1:17" s="12" customFormat="1" ht="12.75" customHeight="1">
      <c r="B42" s="21"/>
    </row>
    <row r="43" spans="1:17" s="12" customFormat="1" ht="12.75" customHeight="1">
      <c r="B43" s="21"/>
    </row>
    <row r="44" spans="1:17" s="14" customFormat="1">
      <c r="B44" s="14" t="s">
        <v>8</v>
      </c>
      <c r="M44" s="28" t="str">
        <f>Koptame!B36</f>
        <v>Pārbaudīja:</v>
      </c>
      <c r="N44" s="28"/>
      <c r="O44" s="28"/>
      <c r="P44" s="28"/>
      <c r="Q44" s="28"/>
    </row>
    <row r="45" spans="1:17" s="14" customFormat="1">
      <c r="C45" s="29">
        <f>Koptame!C31</f>
        <v>0</v>
      </c>
      <c r="D45" s="34"/>
      <c r="M45" s="29"/>
      <c r="N45" s="364">
        <f>Koptame!C37</f>
        <v>0</v>
      </c>
      <c r="O45" s="364"/>
      <c r="P45" s="28"/>
      <c r="Q45" s="28"/>
    </row>
    <row r="46" spans="1:17" s="14" customFormat="1">
      <c r="C46" s="30">
        <f>Koptame!C32</f>
        <v>0</v>
      </c>
      <c r="D46" s="35"/>
      <c r="M46" s="30"/>
      <c r="N46" s="365">
        <f>Koptame!C38</f>
        <v>0</v>
      </c>
      <c r="O46" s="365"/>
      <c r="P46" s="28"/>
      <c r="Q46" s="28"/>
    </row>
    <row r="47" spans="1:17" s="14" customFormat="1" collapsed="1">
      <c r="B47" s="19"/>
      <c r="G47" s="19"/>
      <c r="H47" s="19"/>
    </row>
    <row r="48" spans="1:17">
      <c r="B48" s="9"/>
      <c r="G48" s="9"/>
      <c r="H48" s="9"/>
    </row>
    <row r="49" spans="2:8">
      <c r="B49" s="9"/>
      <c r="G49" s="9"/>
      <c r="H49" s="9"/>
    </row>
  </sheetData>
  <mergeCells count="17">
    <mergeCell ref="A2:Q2"/>
    <mergeCell ref="E3:Q3"/>
    <mergeCell ref="E4:Q4"/>
    <mergeCell ref="E5:Q5"/>
    <mergeCell ref="M9:P9"/>
    <mergeCell ref="G11:L11"/>
    <mergeCell ref="M11:Q11"/>
    <mergeCell ref="A11:A12"/>
    <mergeCell ref="B11:B12"/>
    <mergeCell ref="E11:E12"/>
    <mergeCell ref="F11:F12"/>
    <mergeCell ref="C11:D12"/>
    <mergeCell ref="N46:O46"/>
    <mergeCell ref="C37:L37"/>
    <mergeCell ref="A41:Q41"/>
    <mergeCell ref="N45:O45"/>
    <mergeCell ref="A40:Q40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45"/>
  <sheetViews>
    <sheetView showZeros="0" view="pageBreakPreview" topLeftCell="A4" zoomScale="90" zoomScaleNormal="100" zoomScaleSheetLayoutView="90" workbookViewId="0">
      <selection activeCell="C22" sqref="C22"/>
    </sheetView>
  </sheetViews>
  <sheetFormatPr defaultColWidth="9.140625" defaultRowHeight="14.25"/>
  <cols>
    <col min="1" max="1" width="9" style="6" customWidth="1"/>
    <col min="2" max="2" width="9.42578125" style="6" customWidth="1"/>
    <col min="3" max="3" width="40.28515625" style="6" customWidth="1"/>
    <col min="4" max="4" width="15" style="6" customWidth="1"/>
    <col min="5" max="5" width="8.140625" style="6" customWidth="1"/>
    <col min="6" max="9" width="9.140625" style="6"/>
    <col min="10" max="10" width="9.140625" style="9"/>
    <col min="11" max="12" width="9.140625" style="6"/>
    <col min="13" max="13" width="11.5703125" style="6" customWidth="1"/>
    <col min="14" max="14" width="12.28515625" style="6" customWidth="1"/>
    <col min="15" max="15" width="12.7109375" style="6" customWidth="1"/>
    <col min="16" max="16" width="11.5703125" style="6" customWidth="1"/>
    <col min="17" max="17" width="13.28515625" style="6" customWidth="1"/>
    <col min="18" max="16384" width="9.140625" style="6"/>
  </cols>
  <sheetData>
    <row r="1" spans="1:17" s="7" customFormat="1" ht="15">
      <c r="A1" s="37"/>
      <c r="B1" s="37"/>
      <c r="C1" s="37"/>
      <c r="D1" s="37"/>
      <c r="E1" s="37"/>
      <c r="F1" s="38"/>
      <c r="G1" s="38"/>
      <c r="H1" s="39" t="s">
        <v>64</v>
      </c>
      <c r="I1" s="40" t="str">
        <f>kops2!B25</f>
        <v>2,5</v>
      </c>
      <c r="J1" s="41"/>
      <c r="K1" s="37"/>
      <c r="L1" s="37"/>
      <c r="M1" s="37"/>
      <c r="N1" s="37"/>
      <c r="O1" s="37"/>
      <c r="P1" s="37"/>
      <c r="Q1" s="37"/>
    </row>
    <row r="2" spans="1:17" s="7" customFormat="1" ht="15">
      <c r="A2" s="358" t="str">
        <f>C13</f>
        <v>Ugunsgrēka atklāšanas un trauksmes signalizācijas sistēma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 ht="15">
      <c r="A3" s="42"/>
      <c r="B3" s="42"/>
      <c r="C3" s="42" t="s">
        <v>11</v>
      </c>
      <c r="D3" s="42"/>
      <c r="E3" s="360" t="str">
        <f>Koptame!C11</f>
        <v>Ēka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</row>
    <row r="4" spans="1:17" ht="15">
      <c r="A4" s="42"/>
      <c r="B4" s="42"/>
      <c r="C4" s="42" t="s">
        <v>12</v>
      </c>
      <c r="D4" s="42"/>
      <c r="E4" s="360" t="str">
        <f>Koptame!C12</f>
        <v>Jauniešu mājas fasādes vienkāršotā atjaunošana</v>
      </c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</row>
    <row r="5" spans="1:17" ht="15">
      <c r="A5" s="42"/>
      <c r="B5" s="42"/>
      <c r="C5" s="42" t="s">
        <v>13</v>
      </c>
      <c r="D5" s="42"/>
      <c r="E5" s="360" t="str">
        <f>Koptame!C13</f>
        <v>Jelgavas nov, Elejas pag., Eleja, Lietuvas iela 19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</row>
    <row r="6" spans="1:17" ht="15">
      <c r="A6" s="42"/>
      <c r="B6" s="42"/>
      <c r="C6" s="42" t="str">
        <f>Koptame!B14</f>
        <v>Pasūtījuma Nr.</v>
      </c>
      <c r="D6" s="42"/>
      <c r="E6" s="43" t="str">
        <f>Koptame!C14</f>
        <v>2017/12</v>
      </c>
      <c r="F6" s="44"/>
      <c r="G6" s="44"/>
      <c r="H6" s="44"/>
      <c r="I6" s="44"/>
      <c r="J6" s="45"/>
      <c r="K6" s="44"/>
      <c r="L6" s="44"/>
      <c r="M6" s="44"/>
      <c r="N6" s="44"/>
      <c r="O6" s="44"/>
      <c r="P6" s="44"/>
      <c r="Q6" s="46"/>
    </row>
    <row r="7" spans="1:17" ht="15">
      <c r="A7" s="47" t="str">
        <f>Koptame!B17</f>
        <v>Tāme sastādīta 2018.gada tirgus cenās, pamatojoties uz SIA „Baltex Group” būvprojekta rasējumiem un darbu apjomiem</v>
      </c>
      <c r="B7" s="48"/>
      <c r="C7" s="49"/>
      <c r="D7" s="49"/>
      <c r="E7" s="43"/>
      <c r="F7" s="43"/>
      <c r="G7" s="43"/>
      <c r="H7" s="43"/>
      <c r="I7" s="43"/>
      <c r="J7" s="50"/>
      <c r="K7" s="43"/>
      <c r="L7" s="44"/>
      <c r="M7" s="44"/>
      <c r="N7" s="44"/>
      <c r="O7" s="44"/>
      <c r="P7" s="42" t="s">
        <v>61</v>
      </c>
      <c r="Q7" s="51">
        <f>Q33</f>
        <v>0</v>
      </c>
    </row>
    <row r="8" spans="1:17" ht="15">
      <c r="A8" s="52"/>
      <c r="B8" s="52"/>
      <c r="C8" s="49"/>
      <c r="D8" s="49"/>
      <c r="E8" s="53"/>
      <c r="F8" s="44"/>
      <c r="G8" s="44"/>
      <c r="H8" s="44"/>
      <c r="I8" s="44"/>
      <c r="J8" s="45"/>
      <c r="K8" s="44"/>
      <c r="L8" s="44"/>
      <c r="M8" s="49"/>
      <c r="N8" s="49"/>
      <c r="O8" s="44"/>
      <c r="P8" s="44"/>
      <c r="Q8" s="46"/>
    </row>
    <row r="9" spans="1:17" ht="15" customHeight="1">
      <c r="A9" s="54"/>
      <c r="B9" s="54"/>
      <c r="C9" s="49"/>
      <c r="D9" s="49"/>
      <c r="E9" s="49"/>
      <c r="F9" s="49"/>
      <c r="G9" s="49"/>
      <c r="H9" s="49"/>
      <c r="I9" s="49"/>
      <c r="J9" s="55"/>
      <c r="K9" s="56"/>
      <c r="L9" s="56"/>
      <c r="M9" s="359" t="str">
        <f>Koptame!D16</f>
        <v>Tāme sastādīta:  2018.gada cenās</v>
      </c>
      <c r="N9" s="359"/>
      <c r="O9" s="359"/>
      <c r="P9" s="359"/>
      <c r="Q9" s="56"/>
    </row>
    <row r="10" spans="1:17" ht="15.75">
      <c r="A10" s="54"/>
      <c r="B10" s="54"/>
      <c r="C10" s="49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49"/>
      <c r="O10" s="49"/>
      <c r="P10" s="49"/>
      <c r="Q10" s="49"/>
    </row>
    <row r="11" spans="1:17" ht="14.25" customHeight="1">
      <c r="A11" s="351" t="s">
        <v>15</v>
      </c>
      <c r="B11" s="366" t="s">
        <v>21</v>
      </c>
      <c r="C11" s="362" t="s">
        <v>68</v>
      </c>
      <c r="D11" s="369"/>
      <c r="E11" s="355" t="s">
        <v>22</v>
      </c>
      <c r="F11" s="351" t="s">
        <v>23</v>
      </c>
      <c r="G11" s="348" t="s">
        <v>24</v>
      </c>
      <c r="H11" s="348"/>
      <c r="I11" s="348"/>
      <c r="J11" s="348"/>
      <c r="K11" s="348"/>
      <c r="L11" s="348"/>
      <c r="M11" s="348" t="s">
        <v>25</v>
      </c>
      <c r="N11" s="348"/>
      <c r="O11" s="348"/>
      <c r="P11" s="348"/>
      <c r="Q11" s="348"/>
    </row>
    <row r="12" spans="1:17" ht="76.5">
      <c r="A12" s="351"/>
      <c r="B12" s="367"/>
      <c r="C12" s="363"/>
      <c r="D12" s="370"/>
      <c r="E12" s="355"/>
      <c r="F12" s="351"/>
      <c r="G12" s="57" t="s">
        <v>26</v>
      </c>
      <c r="H12" s="57" t="s">
        <v>44</v>
      </c>
      <c r="I12" s="57" t="s">
        <v>45</v>
      </c>
      <c r="J12" s="57" t="s">
        <v>66</v>
      </c>
      <c r="K12" s="57" t="s">
        <v>46</v>
      </c>
      <c r="L12" s="57" t="s">
        <v>47</v>
      </c>
      <c r="M12" s="57" t="s">
        <v>18</v>
      </c>
      <c r="N12" s="57" t="s">
        <v>45</v>
      </c>
      <c r="O12" s="57" t="s">
        <v>66</v>
      </c>
      <c r="P12" s="57" t="s">
        <v>46</v>
      </c>
      <c r="Q12" s="57" t="s">
        <v>48</v>
      </c>
    </row>
    <row r="13" spans="1:17" ht="31.5">
      <c r="A13" s="58"/>
      <c r="B13" s="59">
        <v>0</v>
      </c>
      <c r="C13" s="60" t="str">
        <f>kops2!C25</f>
        <v>Ugunsgrēka atklāšanas un trauksmes signalizācijas sistēma</v>
      </c>
      <c r="D13" s="60"/>
      <c r="E13" s="61"/>
      <c r="F13" s="61"/>
      <c r="G13" s="62">
        <v>0</v>
      </c>
      <c r="H13" s="62">
        <v>0</v>
      </c>
      <c r="I13" s="63">
        <v>0</v>
      </c>
      <c r="J13" s="63">
        <v>0</v>
      </c>
      <c r="K13" s="63">
        <v>0</v>
      </c>
      <c r="L13" s="63">
        <f t="shared" ref="L13" si="0">SUM(I13:K13)</f>
        <v>0</v>
      </c>
      <c r="M13" s="64">
        <f t="shared" ref="M13" si="1">ROUND(G13*F13,2)</f>
        <v>0</v>
      </c>
      <c r="N13" s="63">
        <f t="shared" ref="N13" si="2">ROUND(I13*F13,2)</f>
        <v>0</v>
      </c>
      <c r="O13" s="63">
        <f t="shared" ref="O13" si="3">ROUND(J13*F13,2)</f>
        <v>0</v>
      </c>
      <c r="P13" s="63">
        <f t="shared" ref="P13" si="4">ROUND(K13*F13,2)</f>
        <v>0</v>
      </c>
      <c r="Q13" s="63">
        <f t="shared" ref="Q13" si="5">SUM(N13:P13)</f>
        <v>0</v>
      </c>
    </row>
    <row r="14" spans="1:17" s="9" customFormat="1" ht="15.75">
      <c r="A14" s="274">
        <v>1</v>
      </c>
      <c r="B14" s="270"/>
      <c r="C14" s="292" t="s">
        <v>234</v>
      </c>
      <c r="D14" s="275" t="s">
        <v>235</v>
      </c>
      <c r="E14" s="272" t="s">
        <v>162</v>
      </c>
      <c r="F14" s="276">
        <v>1</v>
      </c>
      <c r="G14" s="66"/>
      <c r="H14" s="67"/>
      <c r="I14" s="68"/>
      <c r="J14" s="68"/>
      <c r="K14" s="69"/>
      <c r="L14" s="70"/>
      <c r="M14" s="71"/>
      <c r="N14" s="70"/>
      <c r="O14" s="70"/>
      <c r="P14" s="70"/>
      <c r="Q14" s="70"/>
    </row>
    <row r="15" spans="1:17" s="9" customFormat="1" ht="15.75">
      <c r="A15" s="280">
        <v>2</v>
      </c>
      <c r="B15" s="293"/>
      <c r="C15" s="294" t="s">
        <v>236</v>
      </c>
      <c r="D15" s="295"/>
      <c r="E15" s="272" t="s">
        <v>162</v>
      </c>
      <c r="F15" s="296">
        <v>1</v>
      </c>
      <c r="G15" s="66"/>
      <c r="H15" s="67"/>
      <c r="I15" s="68"/>
      <c r="J15" s="72"/>
      <c r="K15" s="69"/>
      <c r="L15" s="70"/>
      <c r="M15" s="71"/>
      <c r="N15" s="70"/>
      <c r="O15" s="70"/>
      <c r="P15" s="70"/>
      <c r="Q15" s="70"/>
    </row>
    <row r="16" spans="1:17" s="9" customFormat="1" ht="15.75">
      <c r="A16" s="280">
        <v>3</v>
      </c>
      <c r="B16" s="293"/>
      <c r="C16" s="294" t="s">
        <v>237</v>
      </c>
      <c r="D16" s="294"/>
      <c r="E16" s="280" t="s">
        <v>82</v>
      </c>
      <c r="F16" s="280">
        <v>1</v>
      </c>
      <c r="G16" s="66"/>
      <c r="H16" s="67"/>
      <c r="I16" s="68"/>
      <c r="J16" s="68"/>
      <c r="K16" s="69"/>
      <c r="L16" s="70"/>
      <c r="M16" s="71"/>
      <c r="N16" s="70"/>
      <c r="O16" s="70"/>
      <c r="P16" s="70"/>
      <c r="Q16" s="70"/>
    </row>
    <row r="17" spans="1:17" s="9" customFormat="1" ht="15.75">
      <c r="A17" s="280">
        <v>4</v>
      </c>
      <c r="B17" s="293"/>
      <c r="C17" s="294" t="s">
        <v>238</v>
      </c>
      <c r="D17" s="294" t="s">
        <v>239</v>
      </c>
      <c r="E17" s="280" t="s">
        <v>82</v>
      </c>
      <c r="F17" s="280">
        <v>34</v>
      </c>
      <c r="G17" s="66"/>
      <c r="H17" s="67"/>
      <c r="I17" s="68"/>
      <c r="J17" s="68"/>
      <c r="K17" s="69"/>
      <c r="L17" s="70"/>
      <c r="M17" s="71"/>
      <c r="N17" s="70"/>
      <c r="O17" s="70"/>
      <c r="P17" s="70"/>
      <c r="Q17" s="70"/>
    </row>
    <row r="18" spans="1:17" s="9" customFormat="1" ht="15.75">
      <c r="A18" s="280">
        <v>5</v>
      </c>
      <c r="B18" s="293"/>
      <c r="C18" s="294" t="s">
        <v>240</v>
      </c>
      <c r="D18" s="294"/>
      <c r="E18" s="280" t="s">
        <v>82</v>
      </c>
      <c r="F18" s="280">
        <v>17</v>
      </c>
      <c r="G18" s="66"/>
      <c r="H18" s="67"/>
      <c r="I18" s="68"/>
      <c r="J18" s="68"/>
      <c r="K18" s="69"/>
      <c r="L18" s="70"/>
      <c r="M18" s="71"/>
      <c r="N18" s="70"/>
      <c r="O18" s="70"/>
      <c r="P18" s="70"/>
      <c r="Q18" s="70"/>
    </row>
    <row r="19" spans="1:17" s="9" customFormat="1" ht="15.75">
      <c r="A19" s="280">
        <v>6</v>
      </c>
      <c r="B19" s="293"/>
      <c r="C19" s="294" t="s">
        <v>241</v>
      </c>
      <c r="D19" s="295" t="s">
        <v>242</v>
      </c>
      <c r="E19" s="280" t="s">
        <v>82</v>
      </c>
      <c r="F19" s="280">
        <v>2</v>
      </c>
      <c r="G19" s="66"/>
      <c r="H19" s="67"/>
      <c r="I19" s="68"/>
      <c r="J19" s="68"/>
      <c r="K19" s="69"/>
      <c r="L19" s="70"/>
      <c r="M19" s="71"/>
      <c r="N19" s="70"/>
      <c r="O19" s="70"/>
      <c r="P19" s="70"/>
      <c r="Q19" s="70"/>
    </row>
    <row r="20" spans="1:17" s="9" customFormat="1" ht="15.75">
      <c r="A20" s="280">
        <v>7</v>
      </c>
      <c r="B20" s="293"/>
      <c r="C20" s="294" t="s">
        <v>243</v>
      </c>
      <c r="D20" s="294" t="s">
        <v>244</v>
      </c>
      <c r="E20" s="280" t="s">
        <v>82</v>
      </c>
      <c r="F20" s="280">
        <v>2</v>
      </c>
      <c r="G20" s="66"/>
      <c r="H20" s="67"/>
      <c r="I20" s="68"/>
      <c r="J20" s="68"/>
      <c r="K20" s="69"/>
      <c r="L20" s="70"/>
      <c r="M20" s="71"/>
      <c r="N20" s="70"/>
      <c r="O20" s="70"/>
      <c r="P20" s="70"/>
      <c r="Q20" s="70"/>
    </row>
    <row r="21" spans="1:17" s="9" customFormat="1" ht="15.75">
      <c r="A21" s="280">
        <v>8</v>
      </c>
      <c r="B21" s="293"/>
      <c r="C21" s="294" t="s">
        <v>245</v>
      </c>
      <c r="D21" s="294"/>
      <c r="E21" s="280" t="s">
        <v>82</v>
      </c>
      <c r="F21" s="280">
        <v>2</v>
      </c>
      <c r="G21" s="66"/>
      <c r="H21" s="67"/>
      <c r="I21" s="68"/>
      <c r="J21" s="68"/>
      <c r="K21" s="69"/>
      <c r="L21" s="70"/>
      <c r="M21" s="71"/>
      <c r="N21" s="70"/>
      <c r="O21" s="70"/>
      <c r="P21" s="70"/>
      <c r="Q21" s="70"/>
    </row>
    <row r="22" spans="1:17" s="9" customFormat="1" ht="15.75">
      <c r="A22" s="280">
        <v>9</v>
      </c>
      <c r="B22" s="293"/>
      <c r="C22" s="294" t="s">
        <v>246</v>
      </c>
      <c r="D22" s="294"/>
      <c r="E22" s="280" t="s">
        <v>82</v>
      </c>
      <c r="F22" s="280">
        <v>1</v>
      </c>
      <c r="G22" s="66"/>
      <c r="H22" s="67"/>
      <c r="I22" s="68"/>
      <c r="J22" s="68"/>
      <c r="K22" s="69"/>
      <c r="L22" s="70"/>
      <c r="M22" s="71"/>
      <c r="N22" s="70"/>
      <c r="O22" s="70"/>
      <c r="P22" s="70"/>
      <c r="Q22" s="70"/>
    </row>
    <row r="23" spans="1:17" s="9" customFormat="1" ht="15.75">
      <c r="A23" s="280">
        <v>10</v>
      </c>
      <c r="B23" s="293"/>
      <c r="C23" s="294" t="s">
        <v>247</v>
      </c>
      <c r="D23" s="294"/>
      <c r="E23" s="280" t="s">
        <v>103</v>
      </c>
      <c r="F23" s="280">
        <v>5</v>
      </c>
      <c r="G23" s="66"/>
      <c r="H23" s="67"/>
      <c r="I23" s="68"/>
      <c r="J23" s="68"/>
      <c r="K23" s="69"/>
      <c r="L23" s="70"/>
      <c r="M23" s="71"/>
      <c r="N23" s="70"/>
      <c r="O23" s="70"/>
      <c r="P23" s="70"/>
      <c r="Q23" s="70"/>
    </row>
    <row r="24" spans="1:17" s="9" customFormat="1" ht="47.25">
      <c r="A24" s="280">
        <v>11</v>
      </c>
      <c r="B24" s="293"/>
      <c r="C24" s="297" t="s">
        <v>248</v>
      </c>
      <c r="D24" s="297" t="s">
        <v>249</v>
      </c>
      <c r="E24" s="280" t="s">
        <v>103</v>
      </c>
      <c r="F24" s="280">
        <v>200</v>
      </c>
      <c r="G24" s="66"/>
      <c r="H24" s="67"/>
      <c r="I24" s="68"/>
      <c r="J24" s="73"/>
      <c r="K24" s="69"/>
      <c r="L24" s="70"/>
      <c r="M24" s="71"/>
      <c r="N24" s="70"/>
      <c r="O24" s="70"/>
      <c r="P24" s="70"/>
      <c r="Q24" s="70"/>
    </row>
    <row r="25" spans="1:17" s="9" customFormat="1" ht="31.5">
      <c r="A25" s="280">
        <v>12</v>
      </c>
      <c r="B25" s="293"/>
      <c r="C25" s="297" t="s">
        <v>250</v>
      </c>
      <c r="D25" s="297" t="s">
        <v>251</v>
      </c>
      <c r="E25" s="280" t="s">
        <v>103</v>
      </c>
      <c r="F25" s="280">
        <v>80</v>
      </c>
      <c r="G25" s="66"/>
      <c r="H25" s="67"/>
      <c r="I25" s="68"/>
      <c r="J25" s="72"/>
      <c r="K25" s="69"/>
      <c r="L25" s="70"/>
      <c r="M25" s="71"/>
      <c r="N25" s="70"/>
      <c r="O25" s="70"/>
      <c r="P25" s="70"/>
      <c r="Q25" s="70"/>
    </row>
    <row r="26" spans="1:17" s="9" customFormat="1" ht="15.75">
      <c r="A26" s="280">
        <v>13</v>
      </c>
      <c r="B26" s="293"/>
      <c r="C26" s="297" t="s">
        <v>252</v>
      </c>
      <c r="D26" s="294"/>
      <c r="E26" s="280" t="s">
        <v>82</v>
      </c>
      <c r="F26" s="280">
        <v>1</v>
      </c>
      <c r="G26" s="66"/>
      <c r="H26" s="67"/>
      <c r="I26" s="68"/>
      <c r="J26" s="72"/>
      <c r="K26" s="69"/>
      <c r="L26" s="70"/>
      <c r="M26" s="71"/>
      <c r="N26" s="70"/>
      <c r="O26" s="70"/>
      <c r="P26" s="70"/>
      <c r="Q26" s="70"/>
    </row>
    <row r="27" spans="1:17" s="9" customFormat="1" ht="15.75">
      <c r="A27" s="280">
        <v>14</v>
      </c>
      <c r="B27" s="293"/>
      <c r="C27" s="297" t="s">
        <v>253</v>
      </c>
      <c r="D27" s="294" t="s">
        <v>254</v>
      </c>
      <c r="E27" s="280" t="s">
        <v>82</v>
      </c>
      <c r="F27" s="280">
        <v>1</v>
      </c>
      <c r="G27" s="66"/>
      <c r="H27" s="67"/>
      <c r="I27" s="68"/>
      <c r="J27" s="72"/>
      <c r="K27" s="69"/>
      <c r="L27" s="70"/>
      <c r="M27" s="71"/>
      <c r="N27" s="70"/>
      <c r="O27" s="70"/>
      <c r="P27" s="70"/>
      <c r="Q27" s="70"/>
    </row>
    <row r="28" spans="1:17" s="9" customFormat="1" ht="15.75">
      <c r="A28" s="280">
        <v>15</v>
      </c>
      <c r="B28" s="293"/>
      <c r="C28" s="294" t="s">
        <v>255</v>
      </c>
      <c r="D28" s="294" t="s">
        <v>256</v>
      </c>
      <c r="E28" s="280" t="s">
        <v>103</v>
      </c>
      <c r="F28" s="280">
        <v>50</v>
      </c>
      <c r="G28" s="66"/>
      <c r="H28" s="67"/>
      <c r="I28" s="68"/>
      <c r="J28" s="68"/>
      <c r="K28" s="69"/>
      <c r="L28" s="70"/>
      <c r="M28" s="71"/>
      <c r="N28" s="70"/>
      <c r="O28" s="70"/>
      <c r="P28" s="70"/>
      <c r="Q28" s="70"/>
    </row>
    <row r="29" spans="1:17" s="9" customFormat="1" ht="15.75">
      <c r="A29" s="274">
        <v>16</v>
      </c>
      <c r="B29" s="270"/>
      <c r="C29" s="292" t="s">
        <v>257</v>
      </c>
      <c r="D29" s="292"/>
      <c r="E29" s="272" t="s">
        <v>162</v>
      </c>
      <c r="F29" s="274">
        <v>1</v>
      </c>
      <c r="G29" s="66"/>
      <c r="H29" s="67"/>
      <c r="I29" s="68"/>
      <c r="J29" s="68"/>
      <c r="K29" s="69"/>
      <c r="L29" s="70"/>
      <c r="M29" s="71"/>
      <c r="N29" s="70"/>
      <c r="O29" s="70"/>
      <c r="P29" s="70"/>
      <c r="Q29" s="70"/>
    </row>
    <row r="30" spans="1:17" s="9" customFormat="1" ht="15.75">
      <c r="A30" s="274">
        <v>17</v>
      </c>
      <c r="B30" s="270"/>
      <c r="C30" s="292" t="s">
        <v>258</v>
      </c>
      <c r="D30" s="292"/>
      <c r="E30" s="272" t="s">
        <v>162</v>
      </c>
      <c r="F30" s="274">
        <v>1</v>
      </c>
      <c r="G30" s="74"/>
      <c r="H30" s="67"/>
      <c r="I30" s="75"/>
      <c r="J30" s="75"/>
      <c r="K30" s="75"/>
      <c r="L30" s="70"/>
      <c r="M30" s="71"/>
      <c r="N30" s="70"/>
      <c r="O30" s="70"/>
      <c r="P30" s="70"/>
      <c r="Q30" s="70"/>
    </row>
    <row r="31" spans="1:17" s="9" customFormat="1" ht="31.5" customHeight="1">
      <c r="A31" s="274">
        <v>18</v>
      </c>
      <c r="B31" s="270"/>
      <c r="C31" s="292" t="s">
        <v>259</v>
      </c>
      <c r="D31" s="298" t="s">
        <v>260</v>
      </c>
      <c r="E31" s="272" t="s">
        <v>162</v>
      </c>
      <c r="F31" s="274">
        <v>1</v>
      </c>
      <c r="G31" s="66"/>
      <c r="H31" s="67"/>
      <c r="I31" s="68"/>
      <c r="J31" s="68"/>
      <c r="K31" s="69"/>
      <c r="L31" s="70"/>
      <c r="M31" s="71"/>
      <c r="N31" s="70"/>
      <c r="O31" s="70"/>
      <c r="P31" s="70"/>
      <c r="Q31" s="70"/>
    </row>
    <row r="32" spans="1:17" ht="15.75">
      <c r="A32" s="274">
        <v>19</v>
      </c>
      <c r="B32" s="299"/>
      <c r="C32" s="277" t="s">
        <v>315</v>
      </c>
      <c r="D32" s="277"/>
      <c r="E32" s="278" t="s">
        <v>162</v>
      </c>
      <c r="F32" s="279">
        <v>1</v>
      </c>
      <c r="G32" s="81">
        <v>0</v>
      </c>
      <c r="H32" s="81">
        <v>0</v>
      </c>
      <c r="I32" s="81"/>
      <c r="J32" s="80"/>
      <c r="K32" s="80"/>
      <c r="L32" s="80"/>
      <c r="M32" s="80"/>
      <c r="N32" s="80"/>
      <c r="O32" s="80"/>
      <c r="P32" s="80"/>
      <c r="Q32" s="80"/>
    </row>
    <row r="33" spans="1:17" ht="15" customHeight="1">
      <c r="A33" s="82"/>
      <c r="B33" s="83"/>
      <c r="C33" s="356" t="s">
        <v>70</v>
      </c>
      <c r="D33" s="356"/>
      <c r="E33" s="357"/>
      <c r="F33" s="357"/>
      <c r="G33" s="357"/>
      <c r="H33" s="357"/>
      <c r="I33" s="357"/>
      <c r="J33" s="357"/>
      <c r="K33" s="357"/>
      <c r="L33" s="357"/>
      <c r="M33" s="84">
        <f>SUM(M13:M32)</f>
        <v>0</v>
      </c>
      <c r="N33" s="84">
        <f>SUM(N13:N32)</f>
        <v>0</v>
      </c>
      <c r="O33" s="84">
        <f>SUM(O13:O32)</f>
        <v>0</v>
      </c>
      <c r="P33" s="84">
        <f>SUM(P13:P32)</f>
        <v>0</v>
      </c>
      <c r="Q33" s="84">
        <f>SUM(Q13:Q32)</f>
        <v>0</v>
      </c>
    </row>
    <row r="34" spans="1:17" s="14" customFormat="1" ht="15">
      <c r="A34" s="85"/>
      <c r="B34" s="85"/>
      <c r="C34" s="85"/>
      <c r="D34" s="85"/>
      <c r="E34" s="85"/>
      <c r="F34" s="85"/>
      <c r="G34" s="85"/>
      <c r="H34" s="85"/>
      <c r="I34" s="85"/>
      <c r="J34" s="86"/>
      <c r="K34" s="85"/>
      <c r="L34" s="85"/>
      <c r="M34" s="85"/>
      <c r="N34" s="85"/>
      <c r="O34" s="85"/>
      <c r="P34" s="85"/>
      <c r="Q34" s="85"/>
    </row>
    <row r="35" spans="1:17" s="12" customFormat="1" ht="12.75" customHeight="1">
      <c r="A35" s="87"/>
      <c r="B35" s="88" t="s">
        <v>41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s="12" customFormat="1" ht="45" customHeight="1">
      <c r="A36" s="350" t="str">
        <f>'1,1'!A128:G128</f>
        <v xml:space="preserve"> Būvuzņēmējam jādod pilna apjoma tendera cenu piedāvājums, ieskaitot palīgdarbus  un materiālus, kas nav uzrādīti tāmē, apjomu sarakstā un projektā, bet ir nepieciešami projektētā būvobjekta izbūvei un nodošanai ekspluatācijā.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</row>
    <row r="37" spans="1:17" s="12" customFormat="1" ht="76.7" customHeight="1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</row>
    <row r="38" spans="1:17" s="12" customFormat="1" ht="12.75" customHeight="1">
      <c r="B38" s="21"/>
    </row>
    <row r="39" spans="1:17" s="12" customFormat="1" ht="12.75" customHeight="1">
      <c r="B39" s="21"/>
    </row>
    <row r="40" spans="1:17" s="14" customFormat="1">
      <c r="B40" s="14" t="s">
        <v>8</v>
      </c>
      <c r="M40" s="28" t="str">
        <f>Koptame!B36</f>
        <v>Pārbaudīja:</v>
      </c>
      <c r="N40" s="28"/>
      <c r="O40" s="28"/>
      <c r="P40" s="28"/>
      <c r="Q40" s="28"/>
    </row>
    <row r="41" spans="1:17" s="14" customFormat="1">
      <c r="C41" s="29">
        <f>Koptame!C31</f>
        <v>0</v>
      </c>
      <c r="D41" s="34"/>
      <c r="M41" s="29"/>
      <c r="N41" s="364">
        <f>Koptame!C37</f>
        <v>0</v>
      </c>
      <c r="O41" s="364"/>
      <c r="P41" s="28"/>
      <c r="Q41" s="28"/>
    </row>
    <row r="42" spans="1:17" s="14" customFormat="1">
      <c r="C42" s="30">
        <f>Koptame!C32</f>
        <v>0</v>
      </c>
      <c r="D42" s="35"/>
      <c r="M42" s="30"/>
      <c r="N42" s="365">
        <f>Koptame!C38</f>
        <v>0</v>
      </c>
      <c r="O42" s="365"/>
      <c r="P42" s="28"/>
      <c r="Q42" s="28"/>
    </row>
    <row r="43" spans="1:17" s="14" customFormat="1" collapsed="1">
      <c r="B43" s="19"/>
      <c r="G43" s="19"/>
      <c r="H43" s="19"/>
    </row>
    <row r="44" spans="1:17">
      <c r="B44" s="9"/>
      <c r="G44" s="9"/>
      <c r="H44" s="9"/>
      <c r="J44" s="6"/>
    </row>
    <row r="45" spans="1:17">
      <c r="B45" s="9"/>
      <c r="G45" s="9"/>
      <c r="H45" s="9"/>
      <c r="J45" s="6"/>
    </row>
  </sheetData>
  <mergeCells count="17">
    <mergeCell ref="A2:Q2"/>
    <mergeCell ref="E3:Q3"/>
    <mergeCell ref="E4:Q4"/>
    <mergeCell ref="E5:Q5"/>
    <mergeCell ref="M9:P9"/>
    <mergeCell ref="G11:L11"/>
    <mergeCell ref="M11:Q11"/>
    <mergeCell ref="A11:A12"/>
    <mergeCell ref="B11:B12"/>
    <mergeCell ref="E11:E12"/>
    <mergeCell ref="F11:F12"/>
    <mergeCell ref="C11:D12"/>
    <mergeCell ref="N42:O42"/>
    <mergeCell ref="C33:L33"/>
    <mergeCell ref="A37:Q37"/>
    <mergeCell ref="N41:O41"/>
    <mergeCell ref="A36:Q36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Koptame</vt:lpstr>
      <vt:lpstr>kops1</vt:lpstr>
      <vt:lpstr>1,1</vt:lpstr>
      <vt:lpstr>kops2</vt:lpstr>
      <vt:lpstr>2,1</vt:lpstr>
      <vt:lpstr>2,2</vt:lpstr>
      <vt:lpstr>2,3</vt:lpstr>
      <vt:lpstr>2,4</vt:lpstr>
      <vt:lpstr>2,5</vt:lpstr>
      <vt:lpstr>2,6</vt:lpstr>
      <vt:lpstr>'2,3'!Print_Area</vt:lpstr>
      <vt:lpstr>Koptame!Print_Area</vt:lpstr>
      <vt:lpstr>'1,1'!Print_Titles</vt:lpstr>
      <vt:lpstr>'2,1'!Print_Titles</vt:lpstr>
      <vt:lpstr>'2,2'!Print_Titles</vt:lpstr>
      <vt:lpstr>'2,3'!Print_Titles</vt:lpstr>
      <vt:lpstr>'2,4'!Print_Titles</vt:lpstr>
      <vt:lpstr>'2,5'!Print_Titles</vt:lpstr>
      <vt:lpstr>'2,6'!Print_Titles</vt:lpstr>
      <vt:lpstr>kops1!Print_Titles</vt:lpstr>
      <vt:lpstr>kops2!Print_Titles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Kristine Akone</cp:lastModifiedBy>
  <cp:lastPrinted>2015-12-02T17:47:40Z</cp:lastPrinted>
  <dcterms:created xsi:type="dcterms:W3CDTF">2011-09-07T11:49:58Z</dcterms:created>
  <dcterms:modified xsi:type="dcterms:W3CDTF">2018-09-17T10:40:40Z</dcterms:modified>
</cp:coreProperties>
</file>