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60" windowWidth="14376" windowHeight="11616" tabRatio="822"/>
  </bookViews>
  <sheets>
    <sheet name="Kopizm." sheetId="40" r:id="rId1"/>
    <sheet name="Būvn.koptāme" sheetId="91" r:id="rId2"/>
    <sheet name="Kopsavilkuma aprēķins" sheetId="90" r:id="rId3"/>
    <sheet name="Celtn.d" sheetId="83" r:id="rId4"/>
  </sheets>
  <definedNames>
    <definedName name="_xlnm.Print_Area" localSheetId="3">Celtn.d!$A$1:$Q$195</definedName>
    <definedName name="_xlnm.Print_Titles" localSheetId="3">Celtn.d!$15:$15</definedName>
  </definedNames>
  <calcPr calcId="145621"/>
</workbook>
</file>

<file path=xl/calcChain.xml><?xml version="1.0" encoding="utf-8"?>
<calcChain xmlns="http://schemas.openxmlformats.org/spreadsheetml/2006/main">
  <c r="F21" i="83" l="1"/>
  <c r="F23" i="83"/>
  <c r="F25" i="83"/>
  <c r="F26" i="83"/>
  <c r="F27" i="83"/>
  <c r="F29" i="83"/>
  <c r="F30" i="83"/>
  <c r="F32" i="83"/>
  <c r="F33" i="83"/>
  <c r="F35" i="83"/>
  <c r="F36" i="83"/>
  <c r="F38" i="83"/>
  <c r="F43" i="83"/>
  <c r="F44" i="83"/>
  <c r="F45" i="83"/>
  <c r="F46" i="83"/>
  <c r="F49" i="83"/>
  <c r="F50" i="83"/>
  <c r="F51" i="83"/>
  <c r="F52" i="83"/>
  <c r="F55" i="83"/>
  <c r="F56" i="83"/>
  <c r="F57" i="83"/>
  <c r="F58" i="83"/>
  <c r="F61" i="83"/>
  <c r="F68" i="83"/>
  <c r="F69" i="83"/>
  <c r="F71" i="83"/>
  <c r="F72" i="83"/>
  <c r="F73" i="83"/>
  <c r="F75" i="83"/>
  <c r="F76" i="83"/>
  <c r="F78" i="83"/>
  <c r="F79" i="83"/>
  <c r="F80" i="83"/>
  <c r="F82" i="83"/>
  <c r="F83" i="83"/>
  <c r="F124" i="83"/>
  <c r="F125" i="83"/>
  <c r="F131" i="83"/>
  <c r="F132" i="83"/>
  <c r="F134" i="83"/>
  <c r="F135" i="83"/>
  <c r="F136" i="83"/>
  <c r="F138" i="83"/>
  <c r="F139" i="83"/>
  <c r="F142" i="83"/>
  <c r="F143" i="83"/>
  <c r="F144" i="83"/>
  <c r="F145" i="83"/>
  <c r="F149" i="83"/>
  <c r="F151" i="83"/>
  <c r="F155" i="83"/>
  <c r="F160" i="83"/>
  <c r="F164" i="83"/>
  <c r="F166" i="83"/>
  <c r="F169" i="83"/>
  <c r="F173" i="83"/>
  <c r="F174" i="83"/>
  <c r="F175" i="83"/>
  <c r="F176" i="83"/>
  <c r="F180" i="83"/>
  <c r="F181" i="83"/>
  <c r="F182" i="83"/>
  <c r="F183" i="83"/>
  <c r="F86" i="83"/>
  <c r="F87" i="83"/>
  <c r="F89" i="83"/>
  <c r="F90" i="83"/>
  <c r="F93" i="83"/>
  <c r="F94" i="83"/>
  <c r="F96" i="83"/>
  <c r="F97" i="83"/>
  <c r="F98" i="83"/>
  <c r="F100" i="83"/>
  <c r="F101" i="83"/>
  <c r="F103" i="83"/>
  <c r="F105" i="83"/>
  <c r="F110" i="83"/>
  <c r="F111" i="83"/>
  <c r="F112" i="83"/>
  <c r="F113" i="83"/>
  <c r="F116" i="83"/>
  <c r="F117" i="83"/>
  <c r="F118" i="83"/>
  <c r="F119" i="83"/>
  <c r="D4" i="83" l="1"/>
  <c r="D5" i="83" s="1"/>
  <c r="B16" i="91"/>
  <c r="D7" i="83"/>
  <c r="D6" i="83"/>
  <c r="B10" i="91"/>
  <c r="B9" i="91"/>
  <c r="C9" i="90"/>
  <c r="C8" i="90"/>
  <c r="M9" i="83"/>
  <c r="H13" i="90" l="1"/>
  <c r="Q188" i="83" l="1"/>
  <c r="N8" i="83" s="1"/>
  <c r="H12" i="90" l="1"/>
</calcChain>
</file>

<file path=xl/sharedStrings.xml><?xml version="1.0" encoding="utf-8"?>
<sst xmlns="http://schemas.openxmlformats.org/spreadsheetml/2006/main" count="542" uniqueCount="174">
  <si>
    <t>Tāme sastādīta:</t>
  </si>
  <si>
    <t>Darba nosaukums</t>
  </si>
  <si>
    <t>Vienības izmaksas</t>
  </si>
  <si>
    <t>Kods</t>
  </si>
  <si>
    <t>Sastādīja</t>
  </si>
  <si>
    <t>Pārbaudīja</t>
  </si>
  <si>
    <t>Sertifikāta Nr.</t>
  </si>
  <si>
    <t>Tāme sastādīta</t>
  </si>
  <si>
    <t>.</t>
  </si>
  <si>
    <t>Z.v.</t>
  </si>
  <si>
    <t>(pasūtītāja paraksts un tā atšifrējums)</t>
  </si>
  <si>
    <t>Nr. p.k.</t>
  </si>
  <si>
    <t>Objekta nosaukums</t>
  </si>
  <si>
    <t>Pavisam būvniecības izmaksas</t>
  </si>
  <si>
    <t>Kopā</t>
  </si>
  <si>
    <t>PAVISAM KOPĀ</t>
  </si>
  <si>
    <t>(Darba veids vai konstruktīvā elementa nosaukums)</t>
  </si>
  <si>
    <t>Būves nosaukums:</t>
  </si>
  <si>
    <t>Objekta nosaukums :</t>
  </si>
  <si>
    <t>Objekta adrese:</t>
  </si>
  <si>
    <t xml:space="preserve">Pasūtījuma Nr.: </t>
  </si>
  <si>
    <t>gada</t>
  </si>
  <si>
    <t>gada tirgus cenās, pamatojoties uz</t>
  </si>
  <si>
    <t>daļas rasējumiem</t>
  </si>
  <si>
    <t>Tāmes izmaksas</t>
  </si>
  <si>
    <t>Lokālā tāme Nr.1</t>
  </si>
  <si>
    <t>APSTIPRINU</t>
  </si>
  <si>
    <t>Būves adrese:</t>
  </si>
  <si>
    <r>
      <t xml:space="preserve">Objekta izmaksas </t>
    </r>
    <r>
      <rPr>
        <b/>
        <i/>
        <sz val="11"/>
        <rFont val="Times New Roman Baltic"/>
        <charset val="186"/>
      </rPr>
      <t>(euro)</t>
    </r>
  </si>
  <si>
    <t>PVN (21%)</t>
  </si>
  <si>
    <t>(paraksts un tā atšifrējums, datums)</t>
  </si>
  <si>
    <t>laika norma (c/h)</t>
  </si>
  <si>
    <t>Kopā uz visu apjomu</t>
  </si>
  <si>
    <t>darbietilpība (c/h)</t>
  </si>
  <si>
    <t>TIEŠĀS IZMAKSAS KOPĀ:</t>
  </si>
  <si>
    <t>2016.</t>
  </si>
  <si>
    <t>Objekta nosaukums:</t>
  </si>
  <si>
    <t>Kopējā darbietilpība, c/h</t>
  </si>
  <si>
    <t>Nr.p.k.</t>
  </si>
  <si>
    <t>Kods, tāmes Nr.</t>
  </si>
  <si>
    <t>Darba veids vai konstruktīvā elementa nosaukums</t>
  </si>
  <si>
    <t>Tai skaitā</t>
  </si>
  <si>
    <t>Darbietilpība (c/h)</t>
  </si>
  <si>
    <t>Virsizdevumi</t>
  </si>
  <si>
    <t>tai skaitā darba aizsardzība</t>
  </si>
  <si>
    <t>Peļņa</t>
  </si>
  <si>
    <t>Darba devēja sociālais nodoklis</t>
  </si>
  <si>
    <t>Sastādīja:</t>
  </si>
  <si>
    <t>Kopsavilkuma aprēķini pa darbu vai konstruktīvo elementu veidiem</t>
  </si>
  <si>
    <t>(darba veids vai konstruktīvā elementa nosaukums)</t>
  </si>
  <si>
    <t>Pasūtījuma Nr.</t>
  </si>
  <si>
    <r>
      <t xml:space="preserve">Par kopējo summu, </t>
    </r>
    <r>
      <rPr>
        <i/>
        <sz val="12"/>
        <rFont val="Arial"/>
        <family val="2"/>
        <charset val="204"/>
      </rPr>
      <t>euro</t>
    </r>
  </si>
  <si>
    <r>
      <t xml:space="preserve">Tāmes izmaksas </t>
    </r>
    <r>
      <rPr>
        <b/>
        <i/>
        <sz val="12"/>
        <rFont val="Arial"/>
        <family val="2"/>
        <charset val="204"/>
      </rPr>
      <t>(euro)</t>
    </r>
  </si>
  <si>
    <r>
      <t xml:space="preserve">Darba alga </t>
    </r>
    <r>
      <rPr>
        <b/>
        <i/>
        <sz val="12"/>
        <rFont val="Arial"/>
        <family val="2"/>
        <charset val="204"/>
      </rPr>
      <t>(euro)</t>
    </r>
  </si>
  <si>
    <r>
      <t xml:space="preserve">Materiāli </t>
    </r>
    <r>
      <rPr>
        <b/>
        <i/>
        <sz val="12"/>
        <rFont val="Arial"/>
        <family val="2"/>
        <charset val="204"/>
      </rPr>
      <t>(euro)</t>
    </r>
  </si>
  <si>
    <r>
      <t xml:space="preserve">Mehānismi </t>
    </r>
    <r>
      <rPr>
        <b/>
        <i/>
        <sz val="12"/>
        <rFont val="Arial"/>
        <family val="2"/>
        <charset val="204"/>
      </rPr>
      <t>(euro)</t>
    </r>
  </si>
  <si>
    <t>Pavisam kopā</t>
  </si>
  <si>
    <t>(Paraksts un tā atšifrējums, datums)</t>
  </si>
  <si>
    <t>Pārbaudīja:</t>
  </si>
  <si>
    <t>_________________________</t>
  </si>
  <si>
    <t>_____.gada ____.________________</t>
  </si>
  <si>
    <t>Būvniecības koptāme</t>
  </si>
  <si>
    <t>Kopā:</t>
  </si>
  <si>
    <r>
      <t xml:space="preserve">Objekta izmaksas </t>
    </r>
    <r>
      <rPr>
        <i/>
        <sz val="10"/>
        <rFont val="Arial"/>
        <family val="2"/>
        <charset val="204"/>
      </rPr>
      <t>(euro)</t>
    </r>
  </si>
  <si>
    <t>euro</t>
  </si>
  <si>
    <t>Mēr-vienība</t>
  </si>
  <si>
    <t>Dau-dzums</t>
  </si>
  <si>
    <t>1</t>
  </si>
  <si>
    <t>Līg.c.</t>
  </si>
  <si>
    <t>JELGAVAS NOV., PLATONES PAG., LIELVIRCAVA, LIELVIRCAVAS IELA 4A</t>
  </si>
  <si>
    <t>4-01580</t>
  </si>
  <si>
    <t>Vispārējie celtniecības darbi</t>
  </si>
  <si>
    <t>m2</t>
  </si>
  <si>
    <t>t.m</t>
  </si>
  <si>
    <t>l</t>
  </si>
  <si>
    <t xml:space="preserve"> - Grunts Tiefengrund vai analogs</t>
  </si>
  <si>
    <t xml:space="preserve"> - Smilšpapīrs</t>
  </si>
  <si>
    <t>kg</t>
  </si>
  <si>
    <t>Sienu gruntēšana, krāsošana</t>
  </si>
  <si>
    <t xml:space="preserve"> - Špaktele LR vai analogs</t>
  </si>
  <si>
    <t xml:space="preserve"> - Grunts Sadolin Base vai analogs</t>
  </si>
  <si>
    <t xml:space="preserve"> - Krāsa tonēta Sadolin Bindo vai analogs</t>
  </si>
  <si>
    <t>Ieklāt OSB plāksnes grīdai</t>
  </si>
  <si>
    <t xml:space="preserve"> - OSB 18mm</t>
  </si>
  <si>
    <t xml:space="preserve"> - Stiprinājumi</t>
  </si>
  <si>
    <t>Montēt grīdlīstes</t>
  </si>
  <si>
    <t xml:space="preserve"> - Koka grīdlīstes</t>
  </si>
  <si>
    <t xml:space="preserve"> - Skrūves</t>
  </si>
  <si>
    <t>gab</t>
  </si>
  <si>
    <t>Sliekšņa izlīdzināšana, apdare durvīm uz telpu Nr.43</t>
  </si>
  <si>
    <t>Durvju vērtnes uz telpu Nr.43 ar aplodām, koka pieslēgumiem špaktelēšana, slīpēšana, krāsošana</t>
  </si>
  <si>
    <t xml:space="preserve"> - Špaktele Snickery</t>
  </si>
  <si>
    <t xml:space="preserve"> - Grunts Special Primer vai analogs</t>
  </si>
  <si>
    <t xml:space="preserve"> - Krāsa kokam</t>
  </si>
  <si>
    <t>Loga slēģu, ar aplodām, pieslēgumiem špaktelēšana, slīpēšana, krāsošana</t>
  </si>
  <si>
    <t>Divviru durvju vērtnes uz telpu Nr.31 ar aplodām, koka pieslēgumiem špaktelēšana, slīpēšana, krāsošana</t>
  </si>
  <si>
    <t>AR</t>
  </si>
  <si>
    <t xml:space="preserve"> - Ķieģeļi Sencis 32x16cm vai analogs</t>
  </si>
  <si>
    <t xml:space="preserve"> - Java</t>
  </si>
  <si>
    <t>m3</t>
  </si>
  <si>
    <t>Apmest sienas vietām</t>
  </si>
  <si>
    <t xml:space="preserve"> - Apmetuma java</t>
  </si>
  <si>
    <t xml:space="preserve"> - Grunts Betonkontakt vai analogs</t>
  </si>
  <si>
    <t>Veikt plaisu izšuvošanu, tīrīšanu, aizpildīšanu ar remonta sastāvu</t>
  </si>
  <si>
    <t>Veikt sienu virsmas špaktelēšanu, noslīpēt virsmu</t>
  </si>
  <si>
    <t>Veikt griestu virsmas špaktelēšanu, slīpēšanu</t>
  </si>
  <si>
    <t>Demontēt, montēt atpakaļ radiātorus pēc koka paneļu remonta</t>
  </si>
  <si>
    <t>Nokrāsot grīdu</t>
  </si>
  <si>
    <t xml:space="preserve"> - Krāsa grīdai</t>
  </si>
  <si>
    <t>Demontēt, montēt atpakaļ radiātorus pēc apdares</t>
  </si>
  <si>
    <t>Durvju vērtnes uz telpu Nr.42 ar aplodām, koka pieslēgumiem špaktelēšana, slīpēšana, krāsošana</t>
  </si>
  <si>
    <t xml:space="preserve">Demontēt, montēt atpakaļ radiātoru pēc apdares </t>
  </si>
  <si>
    <t>Nokrāsot pakāpienu horizontālās un vertikālās virsmas</t>
  </si>
  <si>
    <t>Nokrāsot kāpņu margu notīrītās balstījuma vietas</t>
  </si>
  <si>
    <t>Montēt apmali</t>
  </si>
  <si>
    <t>Divviru durvju vērtnes ar aplodām, koka pieslēgumiem špaktelēšana, slīpēšana, krāsošana</t>
  </si>
  <si>
    <t>Dažādi darbi</t>
  </si>
  <si>
    <t xml:space="preserve"> - Slīpēti masīvkoksnes grīdas dēļi b=15mm, 130mm platumā</t>
  </si>
  <si>
    <t>Slīpēto masīvkoksnes grīdas dēļu b=15mm ieklāšana</t>
  </si>
  <si>
    <t>Lielvircavas muižas telpu vienkāršota atjaunošana</t>
  </si>
  <si>
    <t>LIELVIRCAVAS MUIŽAS TELPU VIENKĀRŠOTA ATJAUNOŠANA</t>
  </si>
  <si>
    <t>Pasūtītāja būvniecības koptāme (KONTROLTĀME)</t>
  </si>
  <si>
    <t xml:space="preserve"> </t>
  </si>
  <si>
    <t>Lielvircavas muižas telpu atjaunošanas darbi</t>
  </si>
  <si>
    <t xml:space="preserve">                                                                                                                                                 </t>
  </si>
  <si>
    <t>Veikt sienu virsmas špaktelēšanu vietām, noslīpēt virsmu*</t>
  </si>
  <si>
    <t>Sienu gruntēšana, krāsošana*</t>
  </si>
  <si>
    <t xml:space="preserve">Telpas Nr.27 atjaunošanas un remontdarbi* </t>
  </si>
  <si>
    <t>Telpas Nr.43 atjaunošanas darbi</t>
  </si>
  <si>
    <t>Telpas Nr.31 atjaunošanas  darbi</t>
  </si>
  <si>
    <t>Telpas Nr.42 atjaunošanas darbi</t>
  </si>
  <si>
    <t>Telpas Nr.28 atjaunošanas darbi</t>
  </si>
  <si>
    <t>Atjaunot sturi pie durvju ailes, nokrāsojot esošā sienu tonī</t>
  </si>
  <si>
    <t>Visas ēkas inventarizācijas lietas izstrāde</t>
  </si>
  <si>
    <t>obj.</t>
  </si>
  <si>
    <t>Demontēt veco grīdas segumu, izvest būvgružus</t>
  </si>
  <si>
    <t>Demontēt grīdlīstes, izvest būvgružus</t>
  </si>
  <si>
    <t>Demontēt koka slieksni durvīm uz telpu Nr.43, izvest būvgružus</t>
  </si>
  <si>
    <t>Notīrīt sienas no vecā krāsojuma*, izvest būvgružus</t>
  </si>
  <si>
    <t>Logu slēģu, ailu apmaļu notīrīšana no vecā krāsojuma, izvest būvgružus</t>
  </si>
  <si>
    <t>Durvju uz telpu Nr.43 ar apmalēm un ailes koka apšuvumu notīrīšana no vecā krāsojuma, izvest būvgružus</t>
  </si>
  <si>
    <t>Divviru durvju uz telpu Nr.31 ar apmalēm un ailes koka apšuvumu notīrīšana no vecā krāsojuma, izvest būvgružus</t>
  </si>
  <si>
    <t>Atjaunot  durvju vērtni uz telpu Nr.43, ieskaitot aplodu un pieslēgumu remontu, ar durvju roktura ar uzlikām nomaiņu, izvest būvgružus</t>
  </si>
  <si>
    <t>Atjaunot divviru durvju vērtni uz telpu Nr.31, ieskaitot aplodu un pieslēgumu remontu, protezēšanu, ar durvju roktura ar uzlikām nomaiņu, izvest būvgružus</t>
  </si>
  <si>
    <t>Atjaunot logu slēģus, aplodas un pieslēgumus, ieskaitot vietām protezēšanu, izvest būvgružus</t>
  </si>
  <si>
    <t>Izgrābt veco grīdas akmeņu iesegumu, izvest būvgružus</t>
  </si>
  <si>
    <t>Nokalt drūpošo apmetumu sienām, izvest būvgružus</t>
  </si>
  <si>
    <t>Veikt ķieģeļu grīdas atjaunošanas darbus: nomainot bojātus ķieģeļus vietām, ieklājot jaunus, aizpildot spraugas ar javu, izvest būvgružus</t>
  </si>
  <si>
    <t>Noņemt veco grīdas krāsu, noslīpēt grīdas virsmu, izvest būvgružus</t>
  </si>
  <si>
    <t>Noņemt sienām apdares slāņi (tapetes, krāsu), izvest būvgružus</t>
  </si>
  <si>
    <t>Noņemt veco krāsu no krāsns virsmas, izvest būvgružus</t>
  </si>
  <si>
    <t>Durvju uz telpu Nr.42 ar apmalēm un ailes koka apšuvumu notīrīšana no vecā krāsojuma, izvest būvgružus</t>
  </si>
  <si>
    <t>Sliekšņa notīrīšana, izlīdzināšana, apdare durvīm uz telpu Nr.42, izvest būvgružus</t>
  </si>
  <si>
    <t>Atjaunot durvju vērtni uz telpu Nr.42, ieskaitot aplodu un pieslēgumu remontu, ar durvju roktura ar uzlikām montāžu, protezēšanu, izvest būvgružus</t>
  </si>
  <si>
    <t xml:space="preserve">Noņemt sienām apdares slāņi, izvest būvgružus </t>
  </si>
  <si>
    <t xml:space="preserve">Nokalt drūpošo apmetumu sienām, izvest būvgružus </t>
  </si>
  <si>
    <t>Noņemt veco krāsu no pakāpienu horizontālās virsmas, noslīpēt virsmu, izvest būvgružus</t>
  </si>
  <si>
    <t>Noņemt veco krāsu no pakāpienu vertikālām virsmām, noslīpēt virsmu, izvest būvgružus</t>
  </si>
  <si>
    <t>Kāpņu margu balstījuma vietu notīrīšana no apakšās no vecās krāsas, noslīpēšana, izvest būvgružus</t>
  </si>
  <si>
    <t>Demontēt bojāto apmali, izvest būvgružus</t>
  </si>
  <si>
    <t>Atjaunot grīdas daļu pie durvīm uz telpu Nr.41, izvest būvgružus</t>
  </si>
  <si>
    <t>Veikt veco divviru durvju montāžu, notīrīt no vecā krāsojuma, remontēt durvju vērtnes, durvju roktura ar uzlikām nomaiņu, izvest būvgružus</t>
  </si>
  <si>
    <t>Notīrīt krāsns virsmu, nošpaktelēt vietām, nogruntēt, nokrāsot ar krāsu māla ķieģeļiem</t>
  </si>
  <si>
    <t>Atjaunot logu slēģus, aplodas un ailu apdare, ieskaitot vietām protezēšanu, izvest būvgružus</t>
  </si>
  <si>
    <t>Loga slēģu, ar aplodām, un ailu apdare, špaktelēšana, slīpēšana, krāsošana</t>
  </si>
  <si>
    <r>
      <t>darba samaksas likme (</t>
    </r>
    <r>
      <rPr>
        <i/>
        <sz val="10"/>
        <color theme="1"/>
        <rFont val="Times New Roman"/>
        <family val="1"/>
      </rPr>
      <t>euro</t>
    </r>
    <r>
      <rPr>
        <sz val="10"/>
        <color theme="1"/>
        <rFont val="Times New Roman"/>
        <family val="1"/>
      </rPr>
      <t>/h)</t>
    </r>
  </si>
  <si>
    <r>
      <t>darba alga (</t>
    </r>
    <r>
      <rPr>
        <i/>
        <sz val="10"/>
        <color theme="1"/>
        <rFont val="Times New Roman"/>
        <family val="1"/>
      </rPr>
      <t>euro</t>
    </r>
    <r>
      <rPr>
        <sz val="10"/>
        <color theme="1"/>
        <rFont val="Times New Roman"/>
        <family val="1"/>
      </rPr>
      <t>)</t>
    </r>
  </si>
  <si>
    <r>
      <t>materiāli (</t>
    </r>
    <r>
      <rPr>
        <i/>
        <sz val="10"/>
        <color theme="1"/>
        <rFont val="Times New Roman"/>
        <family val="1"/>
      </rPr>
      <t>euro</t>
    </r>
    <r>
      <rPr>
        <sz val="10"/>
        <color theme="1"/>
        <rFont val="Times New Roman"/>
        <family val="1"/>
      </rPr>
      <t>)</t>
    </r>
  </si>
  <si>
    <r>
      <t>mehānismi (</t>
    </r>
    <r>
      <rPr>
        <i/>
        <sz val="10"/>
        <color theme="1"/>
        <rFont val="Times New Roman"/>
        <family val="1"/>
      </rPr>
      <t>euro</t>
    </r>
    <r>
      <rPr>
        <sz val="10"/>
        <color theme="1"/>
        <rFont val="Times New Roman"/>
        <family val="1"/>
      </rPr>
      <t>)</t>
    </r>
  </si>
  <si>
    <r>
      <t>Kopā (</t>
    </r>
    <r>
      <rPr>
        <i/>
        <sz val="10"/>
        <color theme="1"/>
        <rFont val="Times New Roman"/>
        <family val="1"/>
      </rPr>
      <t>euro</t>
    </r>
    <r>
      <rPr>
        <sz val="10"/>
        <color theme="1"/>
        <rFont val="Times New Roman"/>
        <family val="1"/>
      </rPr>
      <t>)</t>
    </r>
  </si>
  <si>
    <r>
      <t>summa (</t>
    </r>
    <r>
      <rPr>
        <i/>
        <sz val="10"/>
        <color theme="1"/>
        <rFont val="Times New Roman"/>
        <family val="1"/>
      </rPr>
      <t>euro</t>
    </r>
    <r>
      <rPr>
        <sz val="10"/>
        <color theme="1"/>
        <rFont val="Times New Roman"/>
        <family val="1"/>
      </rPr>
      <t>)</t>
    </r>
  </si>
  <si>
    <t>septembris</t>
  </si>
  <si>
    <t xml:space="preserve">Tāme sastādīta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</si>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</sst>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7">
    <font>
      <sz val="10"/>
      <name val="BaltOptima"/>
      <charset val="204"/>
    </font>
    <font>
      <sz val="10"/>
      <name val="Times New Roman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family val="1"/>
      <charset val="186"/>
    </font>
    <font>
      <sz val="11"/>
      <name val="BaltOptima"/>
      <charset val="204"/>
    </font>
    <font>
      <sz val="11"/>
      <name val="Times New Roman"/>
      <family val="1"/>
      <charset val="186"/>
    </font>
    <font>
      <b/>
      <sz val="11"/>
      <name val="Times New Roman Baltic"/>
      <charset val="186"/>
    </font>
    <font>
      <sz val="18"/>
      <name val="Times New Roman"/>
      <family val="1"/>
    </font>
    <font>
      <b/>
      <sz val="14"/>
      <name val="Times New Roman"/>
      <family val="1"/>
    </font>
    <font>
      <sz val="11"/>
      <name val="Times New Roman Baltic"/>
      <charset val="186"/>
    </font>
    <font>
      <sz val="14"/>
      <name val="Times New Roman Baltic"/>
      <charset val="186"/>
    </font>
    <font>
      <sz val="10"/>
      <name val="Helv"/>
    </font>
    <font>
      <sz val="8"/>
      <name val="BaltOptima"/>
      <charset val="204"/>
    </font>
    <font>
      <sz val="10"/>
      <name val="BaltOptima"/>
      <charset val="204"/>
    </font>
    <font>
      <sz val="10"/>
      <name val="Arial"/>
      <family val="2"/>
      <charset val="186"/>
    </font>
    <font>
      <i/>
      <sz val="11"/>
      <name val="Times New Roman"/>
      <family val="1"/>
      <charset val="204"/>
    </font>
    <font>
      <b/>
      <sz val="10"/>
      <name val="BaltOptima"/>
      <charset val="204"/>
    </font>
    <font>
      <b/>
      <i/>
      <sz val="11"/>
      <name val="Times New Roman Baltic"/>
      <charset val="186"/>
    </font>
    <font>
      <b/>
      <sz val="14"/>
      <name val="Times New Roman"/>
      <family val="1"/>
      <charset val="204"/>
    </font>
    <font>
      <sz val="11"/>
      <name val="Arial"/>
      <family val="2"/>
      <charset val="186"/>
    </font>
    <font>
      <sz val="11"/>
      <color rgb="FFFF0000"/>
      <name val="Times New Roman Baltic"/>
      <charset val="186"/>
    </font>
    <font>
      <sz val="11"/>
      <color rgb="FF000000"/>
      <name val="Calibri"/>
      <family val="2"/>
      <charset val="204"/>
    </font>
    <font>
      <b/>
      <sz val="14"/>
      <name val="Arial"/>
      <family val="2"/>
      <charset val="186"/>
    </font>
    <font>
      <sz val="12"/>
      <name val="Arial"/>
      <family val="2"/>
      <charset val="186"/>
    </font>
    <font>
      <sz val="14"/>
      <name val="Arial"/>
      <family val="2"/>
      <charset val="186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11"/>
      <name val="Arial"/>
      <family val="2"/>
      <charset val="204"/>
    </font>
    <font>
      <vertAlign val="superscript"/>
      <sz val="10"/>
      <name val="Arial"/>
      <family val="2"/>
      <charset val="186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45"/>
      <name val="Arial"/>
      <family val="2"/>
      <charset val="186"/>
    </font>
    <font>
      <sz val="10"/>
      <color indexed="63"/>
      <name val="Arial"/>
      <family val="2"/>
      <charset val="186"/>
    </font>
    <font>
      <i/>
      <sz val="10"/>
      <name val="Times New Roman"/>
      <family val="1"/>
      <charset val="204"/>
    </font>
    <font>
      <i/>
      <sz val="14"/>
      <name val="Arial"/>
      <family val="2"/>
      <charset val="186"/>
    </font>
    <font>
      <b/>
      <sz val="10"/>
      <name val="BaltOptima"/>
      <charset val="186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1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21" fillId="0" borderId="0"/>
  </cellStyleXfs>
  <cellXfs count="258">
    <xf numFmtId="0" fontId="0" fillId="0" borderId="0" xfId="0"/>
    <xf numFmtId="0" fontId="0" fillId="0" borderId="0" xfId="0" applyBorder="1"/>
    <xf numFmtId="0" fontId="4" fillId="0" borderId="0" xfId="0" applyFont="1" applyBorder="1"/>
    <xf numFmtId="2" fontId="0" fillId="0" borderId="0" xfId="0" applyNumberFormat="1" applyBorder="1"/>
    <xf numFmtId="0" fontId="9" fillId="0" borderId="5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0" xfId="0" applyFont="1" applyBorder="1"/>
    <xf numFmtId="2" fontId="11" fillId="0" borderId="0" xfId="0" applyNumberFormat="1" applyFont="1" applyBorder="1"/>
    <xf numFmtId="0" fontId="5" fillId="0" borderId="0" xfId="0" applyFont="1" applyBorder="1" applyAlignment="1"/>
    <xf numFmtId="0" fontId="11" fillId="0" borderId="0" xfId="0" applyFont="1"/>
    <xf numFmtId="0" fontId="0" fillId="0" borderId="0" xfId="0" applyFill="1" applyBorder="1"/>
    <xf numFmtId="164" fontId="11" fillId="0" borderId="0" xfId="0" applyNumberFormat="1" applyFont="1" applyBorder="1"/>
    <xf numFmtId="0" fontId="0" fillId="0" borderId="0" xfId="0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2" fontId="9" fillId="0" borderId="17" xfId="0" applyNumberFormat="1" applyFont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0" fontId="0" fillId="0" borderId="0" xfId="0" applyFont="1" applyBorder="1" applyAlignment="1">
      <alignment vertical="center"/>
    </xf>
    <xf numFmtId="2" fontId="20" fillId="0" borderId="17" xfId="0" applyNumberFormat="1" applyFont="1" applyBorder="1" applyAlignment="1">
      <alignment horizontal="center"/>
    </xf>
    <xf numFmtId="0" fontId="22" fillId="0" borderId="0" xfId="2" applyNumberFormat="1" applyFont="1" applyFill="1" applyAlignment="1">
      <alignment horizontal="center"/>
    </xf>
    <xf numFmtId="0" fontId="14" fillId="0" borderId="0" xfId="0" applyFont="1" applyFill="1"/>
    <xf numFmtId="0" fontId="14" fillId="0" borderId="0" xfId="2" applyNumberFormat="1" applyFont="1" applyFill="1" applyAlignment="1"/>
    <xf numFmtId="0" fontId="22" fillId="0" borderId="0" xfId="2" applyNumberFormat="1" applyFont="1" applyFill="1" applyAlignment="1">
      <alignment horizontal="right" vertical="top" wrapText="1"/>
    </xf>
    <xf numFmtId="0" fontId="22" fillId="0" borderId="0" xfId="2" applyNumberFormat="1" applyFont="1" applyFill="1" applyAlignment="1">
      <alignment horizontal="center" vertical="top" wrapText="1"/>
    </xf>
    <xf numFmtId="0" fontId="23" fillId="0" borderId="0" xfId="2" applyNumberFormat="1" applyFont="1" applyFill="1" applyAlignment="1">
      <alignment vertical="top" wrapText="1"/>
    </xf>
    <xf numFmtId="0" fontId="14" fillId="0" borderId="0" xfId="2" applyNumberFormat="1" applyFont="1" applyFill="1" applyAlignment="1">
      <alignment horizontal="center"/>
    </xf>
    <xf numFmtId="0" fontId="19" fillId="0" borderId="0" xfId="2" applyNumberFormat="1" applyFont="1" applyFill="1" applyAlignment="1"/>
    <xf numFmtId="0" fontId="23" fillId="0" borderId="0" xfId="2" applyNumberFormat="1" applyFont="1" applyFill="1" applyAlignment="1">
      <alignment horizontal="right" vertical="top" wrapText="1"/>
    </xf>
    <xf numFmtId="0" fontId="24" fillId="0" borderId="0" xfId="2" applyNumberFormat="1" applyFont="1" applyFill="1" applyAlignment="1">
      <alignment vertical="top" wrapText="1"/>
    </xf>
    <xf numFmtId="0" fontId="26" fillId="0" borderId="0" xfId="2" applyNumberFormat="1" applyFont="1" applyFill="1" applyAlignment="1">
      <alignment horizontal="left" vertical="center"/>
    </xf>
    <xf numFmtId="0" fontId="19" fillId="0" borderId="0" xfId="0" applyFont="1" applyFill="1" applyAlignment="1">
      <alignment horizontal="right"/>
    </xf>
    <xf numFmtId="0" fontId="25" fillId="0" borderId="17" xfId="2" applyNumberFormat="1" applyFont="1" applyFill="1" applyBorder="1" applyAlignment="1">
      <alignment horizontal="center" vertical="center" wrapText="1"/>
    </xf>
    <xf numFmtId="0" fontId="25" fillId="0" borderId="17" xfId="2" applyNumberFormat="1" applyFont="1" applyFill="1" applyBorder="1" applyAlignment="1">
      <alignment horizontal="right" vertical="top" wrapText="1"/>
    </xf>
    <xf numFmtId="0" fontId="24" fillId="0" borderId="0" xfId="2" applyNumberFormat="1" applyFont="1" applyFill="1" applyAlignment="1">
      <alignment horizontal="justify"/>
    </xf>
    <xf numFmtId="0" fontId="19" fillId="0" borderId="0" xfId="2" applyNumberFormat="1" applyFont="1" applyFill="1" applyAlignment="1">
      <alignment horizontal="right" vertical="top" wrapText="1"/>
    </xf>
    <xf numFmtId="0" fontId="19" fillId="0" borderId="0" xfId="0" applyFont="1" applyFill="1" applyAlignment="1">
      <alignment horizontal="right" vertical="top" wrapText="1"/>
    </xf>
    <xf numFmtId="0" fontId="28" fillId="0" borderId="5" xfId="2" applyNumberFormat="1" applyFont="1" applyFill="1" applyBorder="1" applyAlignment="1">
      <alignment horizontal="right"/>
    </xf>
    <xf numFmtId="0" fontId="19" fillId="0" borderId="0" xfId="0" applyFont="1" applyFill="1"/>
    <xf numFmtId="0" fontId="19" fillId="0" borderId="0" xfId="0" applyFont="1" applyFill="1" applyBorder="1" applyAlignment="1">
      <alignment horizontal="center" vertical="top" wrapText="1"/>
    </xf>
    <xf numFmtId="0" fontId="19" fillId="0" borderId="0" xfId="2" applyNumberFormat="1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left"/>
    </xf>
    <xf numFmtId="0" fontId="14" fillId="0" borderId="0" xfId="2" applyNumberFormat="1" applyFont="1" applyFill="1" applyBorder="1" applyAlignment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4" fontId="23" fillId="0" borderId="0" xfId="2" applyNumberFormat="1" applyFont="1" applyFill="1" applyAlignment="1">
      <alignment horizontal="right"/>
    </xf>
    <xf numFmtId="0" fontId="23" fillId="0" borderId="0" xfId="2" applyNumberFormat="1" applyFont="1" applyFill="1" applyAlignment="1"/>
    <xf numFmtId="0" fontId="23" fillId="0" borderId="17" xfId="2" applyNumberFormat="1" applyFont="1" applyFill="1" applyBorder="1" applyAlignment="1">
      <alignment horizontal="justify" vertical="center" wrapText="1"/>
    </xf>
    <xf numFmtId="0" fontId="23" fillId="0" borderId="17" xfId="2" applyNumberFormat="1" applyFont="1" applyFill="1" applyBorder="1" applyAlignment="1">
      <alignment horizontal="center" vertical="center" wrapText="1"/>
    </xf>
    <xf numFmtId="0" fontId="23" fillId="0" borderId="0" xfId="2" applyNumberFormat="1" applyFont="1" applyFill="1" applyAlignment="1">
      <alignment vertical="center"/>
    </xf>
    <xf numFmtId="0" fontId="25" fillId="0" borderId="17" xfId="2" applyNumberFormat="1" applyFont="1" applyFill="1" applyBorder="1" applyAlignment="1">
      <alignment horizontal="center" vertical="top" wrapText="1"/>
    </xf>
    <xf numFmtId="49" fontId="25" fillId="0" borderId="17" xfId="2" applyNumberFormat="1" applyFont="1" applyFill="1" applyBorder="1" applyAlignment="1">
      <alignment horizontal="center" vertical="top" wrapText="1"/>
    </xf>
    <xf numFmtId="0" fontId="23" fillId="0" borderId="17" xfId="2" applyNumberFormat="1" applyFont="1" applyFill="1" applyBorder="1" applyAlignment="1">
      <alignment horizontal="justify" vertical="top" wrapText="1"/>
    </xf>
    <xf numFmtId="9" fontId="30" fillId="0" borderId="17" xfId="2" applyNumberFormat="1" applyFont="1" applyFill="1" applyBorder="1" applyAlignment="1">
      <alignment horizontal="center" vertical="center" wrapText="1"/>
    </xf>
    <xf numFmtId="0" fontId="30" fillId="0" borderId="0" xfId="2" applyNumberFormat="1" applyFont="1" applyFill="1" applyAlignment="1"/>
    <xf numFmtId="0" fontId="31" fillId="0" borderId="17" xfId="2" applyNumberFormat="1" applyFont="1" applyFill="1" applyBorder="1" applyAlignment="1">
      <alignment horizontal="right" vertical="center" wrapText="1"/>
    </xf>
    <xf numFmtId="0" fontId="31" fillId="0" borderId="17" xfId="0" applyFont="1" applyFill="1" applyBorder="1" applyAlignment="1">
      <alignment horizontal="right"/>
    </xf>
    <xf numFmtId="9" fontId="31" fillId="0" borderId="17" xfId="2" applyNumberFormat="1" applyFont="1" applyFill="1" applyBorder="1" applyAlignment="1">
      <alignment horizontal="center" vertical="center" wrapText="1"/>
    </xf>
    <xf numFmtId="0" fontId="31" fillId="0" borderId="0" xfId="2" applyNumberFormat="1" applyFont="1" applyFill="1" applyAlignment="1"/>
    <xf numFmtId="10" fontId="30" fillId="0" borderId="17" xfId="2" applyNumberFormat="1" applyFont="1" applyFill="1" applyBorder="1" applyAlignment="1">
      <alignment horizontal="center" vertical="center" wrapText="1"/>
    </xf>
    <xf numFmtId="0" fontId="0" fillId="0" borderId="0" xfId="2" applyFont="1"/>
    <xf numFmtId="0" fontId="33" fillId="0" borderId="0" xfId="0" applyFont="1" applyFill="1" applyAlignment="1">
      <alignment horizontal="right"/>
    </xf>
    <xf numFmtId="0" fontId="14" fillId="0" borderId="7" xfId="0" applyFont="1" applyFill="1" applyBorder="1" applyAlignment="1">
      <alignment horizontal="center"/>
    </xf>
    <xf numFmtId="0" fontId="14" fillId="0" borderId="7" xfId="0" applyFont="1" applyFill="1" applyBorder="1"/>
    <xf numFmtId="0" fontId="27" fillId="0" borderId="7" xfId="0" applyFont="1" applyFill="1" applyBorder="1" applyAlignment="1">
      <alignment horizontal="right"/>
    </xf>
    <xf numFmtId="0" fontId="0" fillId="0" borderId="0" xfId="2" applyNumberFormat="1" applyFont="1" applyAlignment="1"/>
    <xf numFmtId="0" fontId="27" fillId="0" borderId="22" xfId="0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center"/>
    </xf>
    <xf numFmtId="0" fontId="14" fillId="0" borderId="22" xfId="0" applyFont="1" applyFill="1" applyBorder="1"/>
    <xf numFmtId="0" fontId="13" fillId="0" borderId="0" xfId="0" applyFont="1"/>
    <xf numFmtId="0" fontId="13" fillId="0" borderId="0" xfId="2" applyFont="1"/>
    <xf numFmtId="0" fontId="35" fillId="0" borderId="0" xfId="2" applyNumberFormat="1" applyFont="1" applyFill="1" applyAlignment="1">
      <alignment horizontal="right" wrapText="1"/>
    </xf>
    <xf numFmtId="0" fontId="14" fillId="0" borderId="0" xfId="2" applyNumberFormat="1" applyFont="1" applyFill="1" applyAlignment="1">
      <alignment horizontal="right"/>
    </xf>
    <xf numFmtId="0" fontId="13" fillId="0" borderId="0" xfId="0" applyFont="1" applyAlignment="1">
      <alignment vertical="center"/>
    </xf>
    <xf numFmtId="0" fontId="13" fillId="0" borderId="0" xfId="2" applyFont="1" applyAlignment="1">
      <alignment vertical="center"/>
    </xf>
    <xf numFmtId="0" fontId="14" fillId="0" borderId="0" xfId="0" applyFont="1" applyFill="1" applyAlignment="1">
      <alignment horizontal="right" vertical="top" wrapText="1"/>
    </xf>
    <xf numFmtId="4" fontId="36" fillId="0" borderId="0" xfId="0" applyNumberFormat="1" applyFont="1"/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2" applyNumberFormat="1" applyFont="1" applyAlignment="1"/>
    <xf numFmtId="0" fontId="37" fillId="0" borderId="0" xfId="2" applyNumberFormat="1" applyFont="1" applyAlignment="1"/>
    <xf numFmtId="0" fontId="14" fillId="0" borderId="0" xfId="0" applyFont="1" applyFill="1" applyBorder="1" applyAlignment="1">
      <alignment horizontal="center" vertical="top" wrapText="1"/>
    </xf>
    <xf numFmtId="0" fontId="38" fillId="0" borderId="0" xfId="0" applyFont="1" applyBorder="1" applyAlignment="1">
      <alignment horizontal="center"/>
    </xf>
    <xf numFmtId="49" fontId="23" fillId="0" borderId="17" xfId="2" applyNumberFormat="1" applyFont="1" applyFill="1" applyBorder="1" applyAlignment="1">
      <alignment horizontal="center" vertical="center" wrapText="1"/>
    </xf>
    <xf numFmtId="0" fontId="28" fillId="0" borderId="5" xfId="2" applyNumberFormat="1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vertical="center" wrapText="1"/>
    </xf>
    <xf numFmtId="0" fontId="3" fillId="0" borderId="5" xfId="0" applyFont="1" applyBorder="1" applyAlignment="1">
      <alignment horizontal="right"/>
    </xf>
    <xf numFmtId="0" fontId="5" fillId="0" borderId="5" xfId="0" applyFont="1" applyBorder="1" applyAlignment="1">
      <alignment horizontal="center"/>
    </xf>
    <xf numFmtId="0" fontId="13" fillId="0" borderId="0" xfId="0" applyFont="1" applyAlignment="1"/>
    <xf numFmtId="0" fontId="13" fillId="0" borderId="0" xfId="2" applyFont="1" applyAlignment="1"/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2" applyFont="1" applyAlignment="1">
      <alignment vertical="center" wrapText="1"/>
    </xf>
    <xf numFmtId="2" fontId="0" fillId="0" borderId="0" xfId="0" applyNumberFormat="1" applyFont="1" applyBorder="1" applyAlignment="1">
      <alignment vertical="center"/>
    </xf>
    <xf numFmtId="0" fontId="3" fillId="0" borderId="5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2" fontId="0" fillId="0" borderId="0" xfId="0" applyNumberFormat="1" applyFont="1" applyBorder="1"/>
    <xf numFmtId="2" fontId="14" fillId="0" borderId="17" xfId="0" applyNumberFormat="1" applyFont="1" applyFill="1" applyBorder="1" applyAlignment="1">
      <alignment horizontal="center" vertical="center" wrapText="1"/>
    </xf>
    <xf numFmtId="2" fontId="14" fillId="0" borderId="17" xfId="0" applyNumberFormat="1" applyFont="1" applyFill="1" applyBorder="1" applyAlignment="1">
      <alignment horizontal="center"/>
    </xf>
    <xf numFmtId="2" fontId="32" fillId="0" borderId="5" xfId="2" applyNumberFormat="1" applyFont="1" applyFill="1" applyBorder="1" applyAlignment="1">
      <alignment horizontal="center" vertical="center" wrapText="1"/>
    </xf>
    <xf numFmtId="2" fontId="32" fillId="0" borderId="6" xfId="2" applyNumberFormat="1" applyFont="1" applyFill="1" applyBorder="1" applyAlignment="1">
      <alignment horizontal="center" vertical="center" wrapText="1"/>
    </xf>
    <xf numFmtId="2" fontId="23" fillId="0" borderId="17" xfId="0" applyNumberFormat="1" applyFont="1" applyFill="1" applyBorder="1" applyAlignment="1">
      <alignment horizontal="center" vertical="center"/>
    </xf>
    <xf numFmtId="2" fontId="23" fillId="0" borderId="17" xfId="2" applyNumberFormat="1" applyFont="1" applyFill="1" applyBorder="1" applyAlignment="1">
      <alignment horizontal="center"/>
    </xf>
    <xf numFmtId="2" fontId="25" fillId="0" borderId="17" xfId="2" applyNumberFormat="1" applyFont="1" applyFill="1" applyBorder="1" applyAlignment="1">
      <alignment horizontal="center" vertical="top" wrapText="1"/>
    </xf>
    <xf numFmtId="2" fontId="30" fillId="0" borderId="17" xfId="2" applyNumberFormat="1" applyFont="1" applyFill="1" applyBorder="1" applyAlignment="1">
      <alignment horizontal="center" vertical="top" wrapText="1"/>
    </xf>
    <xf numFmtId="2" fontId="30" fillId="0" borderId="29" xfId="2" applyNumberFormat="1" applyFont="1" applyFill="1" applyBorder="1" applyAlignment="1">
      <alignment horizontal="center" vertical="top" wrapText="1"/>
    </xf>
    <xf numFmtId="2" fontId="30" fillId="0" borderId="22" xfId="2" applyNumberFormat="1" applyFont="1" applyFill="1" applyBorder="1" applyAlignment="1">
      <alignment horizontal="center" vertical="top" wrapText="1"/>
    </xf>
    <xf numFmtId="2" fontId="31" fillId="0" borderId="17" xfId="2" applyNumberFormat="1" applyFont="1" applyFill="1" applyBorder="1" applyAlignment="1">
      <alignment horizontal="center" vertical="top" wrapText="1"/>
    </xf>
    <xf numFmtId="2" fontId="31" fillId="0" borderId="4" xfId="2" applyNumberFormat="1" applyFont="1" applyFill="1" applyBorder="1" applyAlignment="1">
      <alignment horizontal="center" vertical="top" wrapText="1"/>
    </xf>
    <xf numFmtId="2" fontId="31" fillId="0" borderId="0" xfId="2" applyNumberFormat="1" applyFont="1" applyFill="1" applyBorder="1" applyAlignment="1">
      <alignment horizontal="center" vertical="top" wrapText="1"/>
    </xf>
    <xf numFmtId="2" fontId="30" fillId="0" borderId="4" xfId="2" applyNumberFormat="1" applyFont="1" applyFill="1" applyBorder="1" applyAlignment="1">
      <alignment horizontal="center" vertical="top" wrapText="1"/>
    </xf>
    <xf numFmtId="2" fontId="30" fillId="0" borderId="0" xfId="2" applyNumberFormat="1" applyFont="1" applyFill="1" applyBorder="1" applyAlignment="1">
      <alignment horizontal="center" vertical="top" wrapText="1"/>
    </xf>
    <xf numFmtId="2" fontId="25" fillId="0" borderId="4" xfId="2" applyNumberFormat="1" applyFont="1" applyFill="1" applyBorder="1" applyAlignment="1">
      <alignment horizontal="center" vertical="top" wrapText="1"/>
    </xf>
    <xf numFmtId="2" fontId="25" fillId="0" borderId="0" xfId="2" applyNumberFormat="1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vertical="center" wrapText="1"/>
    </xf>
    <xf numFmtId="0" fontId="43" fillId="0" borderId="8" xfId="0" applyFont="1" applyBorder="1" applyAlignment="1">
      <alignment horizontal="center"/>
    </xf>
    <xf numFmtId="0" fontId="43" fillId="0" borderId="12" xfId="0" applyFont="1" applyBorder="1" applyAlignment="1">
      <alignment horizontal="center"/>
    </xf>
    <xf numFmtId="0" fontId="43" fillId="0" borderId="17" xfId="0" applyFont="1" applyBorder="1" applyAlignment="1">
      <alignment horizontal="center" vertical="center"/>
    </xf>
    <xf numFmtId="49" fontId="43" fillId="0" borderId="17" xfId="0" applyNumberFormat="1" applyFont="1" applyBorder="1" applyAlignment="1">
      <alignment horizontal="center" vertical="center"/>
    </xf>
    <xf numFmtId="0" fontId="44" fillId="2" borderId="17" xfId="0" applyFont="1" applyFill="1" applyBorder="1" applyAlignment="1">
      <alignment horizontal="center" vertical="center" wrapText="1"/>
    </xf>
    <xf numFmtId="2" fontId="43" fillId="0" borderId="17" xfId="0" applyNumberFormat="1" applyFont="1" applyBorder="1" applyAlignment="1">
      <alignment horizontal="center" vertical="center"/>
    </xf>
    <xf numFmtId="0" fontId="43" fillId="0" borderId="17" xfId="0" applyFont="1" applyBorder="1" applyAlignment="1">
      <alignment vertical="center" wrapText="1"/>
    </xf>
    <xf numFmtId="0" fontId="43" fillId="0" borderId="17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vertical="center" wrapText="1"/>
    </xf>
    <xf numFmtId="2" fontId="43" fillId="0" borderId="17" xfId="0" applyNumberFormat="1" applyFont="1" applyFill="1" applyBorder="1" applyAlignment="1">
      <alignment horizontal="center" vertical="center"/>
    </xf>
    <xf numFmtId="0" fontId="43" fillId="2" borderId="17" xfId="0" applyFont="1" applyFill="1" applyBorder="1" applyAlignment="1">
      <alignment vertical="center" wrapText="1"/>
    </xf>
    <xf numFmtId="0" fontId="44" fillId="0" borderId="17" xfId="0" applyFont="1" applyBorder="1" applyAlignment="1">
      <alignment horizontal="center" vertical="center"/>
    </xf>
    <xf numFmtId="49" fontId="44" fillId="0" borderId="17" xfId="0" applyNumberFormat="1" applyFont="1" applyBorder="1" applyAlignment="1">
      <alignment horizontal="center" vertical="center"/>
    </xf>
    <xf numFmtId="2" fontId="44" fillId="0" borderId="17" xfId="0" applyNumberFormat="1" applyFont="1" applyBorder="1" applyAlignment="1">
      <alignment horizontal="center" vertical="center"/>
    </xf>
    <xf numFmtId="0" fontId="43" fillId="2" borderId="17" xfId="0" applyFont="1" applyFill="1" applyBorder="1" applyAlignment="1">
      <alignment horizontal="center" vertical="center"/>
    </xf>
    <xf numFmtId="2" fontId="43" fillId="2" borderId="17" xfId="0" applyNumberFormat="1" applyFont="1" applyFill="1" applyBorder="1" applyAlignment="1">
      <alignment horizontal="center" vertical="center"/>
    </xf>
    <xf numFmtId="2" fontId="43" fillId="2" borderId="3" xfId="0" applyNumberFormat="1" applyFont="1" applyFill="1" applyBorder="1" applyAlignment="1">
      <alignment horizontal="center" vertical="center"/>
    </xf>
    <xf numFmtId="2" fontId="43" fillId="2" borderId="0" xfId="0" applyNumberFormat="1" applyFont="1" applyFill="1" applyBorder="1" applyAlignment="1">
      <alignment horizontal="center" vertical="center"/>
    </xf>
    <xf numFmtId="2" fontId="44" fillId="0" borderId="24" xfId="0" applyNumberFormat="1" applyFont="1" applyBorder="1" applyAlignment="1">
      <alignment horizontal="center"/>
    </xf>
    <xf numFmtId="2" fontId="44" fillId="0" borderId="2" xfId="0" applyNumberFormat="1" applyFont="1" applyBorder="1" applyAlignment="1">
      <alignment horizontal="center"/>
    </xf>
    <xf numFmtId="2" fontId="44" fillId="0" borderId="11" xfId="0" applyNumberFormat="1" applyFont="1" applyBorder="1" applyAlignment="1">
      <alignment horizontal="center"/>
    </xf>
    <xf numFmtId="16" fontId="5" fillId="0" borderId="6" xfId="0" applyNumberFormat="1" applyFont="1" applyBorder="1" applyAlignment="1">
      <alignment horizontal="center"/>
    </xf>
    <xf numFmtId="2" fontId="43" fillId="2" borderId="30" xfId="0" applyNumberFormat="1" applyFont="1" applyFill="1" applyBorder="1" applyAlignment="1">
      <alignment horizontal="center" vertical="center"/>
    </xf>
    <xf numFmtId="2" fontId="44" fillId="0" borderId="8" xfId="0" applyNumberFormat="1" applyFont="1" applyBorder="1" applyAlignment="1">
      <alignment horizontal="center"/>
    </xf>
    <xf numFmtId="0" fontId="43" fillId="2" borderId="16" xfId="0" applyFont="1" applyFill="1" applyBorder="1" applyAlignment="1">
      <alignment vertical="center" wrapText="1"/>
    </xf>
    <xf numFmtId="0" fontId="43" fillId="2" borderId="16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center" vertical="center"/>
    </xf>
    <xf numFmtId="49" fontId="43" fillId="0" borderId="16" xfId="0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20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5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16" fillId="0" borderId="13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0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28" fillId="0" borderId="5" xfId="0" applyFont="1" applyFill="1" applyBorder="1" applyAlignment="1">
      <alignment horizontal="right"/>
    </xf>
    <xf numFmtId="0" fontId="14" fillId="0" borderId="22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/>
    </xf>
    <xf numFmtId="0" fontId="35" fillId="0" borderId="5" xfId="2" applyNumberFormat="1" applyFont="1" applyFill="1" applyBorder="1" applyAlignment="1">
      <alignment horizontal="left" wrapText="1"/>
    </xf>
    <xf numFmtId="0" fontId="35" fillId="0" borderId="6" xfId="2" applyNumberFormat="1" applyFont="1" applyFill="1" applyBorder="1" applyAlignment="1">
      <alignment horizontal="left" wrapText="1"/>
    </xf>
    <xf numFmtId="0" fontId="35" fillId="0" borderId="6" xfId="0" applyFont="1" applyFill="1" applyBorder="1" applyAlignment="1">
      <alignment horizontal="left" wrapText="1"/>
    </xf>
    <xf numFmtId="0" fontId="14" fillId="0" borderId="1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5" fillId="0" borderId="17" xfId="2" applyNumberFormat="1" applyFont="1" applyFill="1" applyBorder="1" applyAlignment="1">
      <alignment horizontal="center" vertical="top" wrapText="1"/>
    </xf>
    <xf numFmtId="0" fontId="30" fillId="0" borderId="17" xfId="2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right" vertical="top" wrapText="1"/>
    </xf>
    <xf numFmtId="0" fontId="23" fillId="0" borderId="17" xfId="2" applyNumberFormat="1" applyFont="1" applyFill="1" applyBorder="1" applyAlignment="1">
      <alignment horizontal="justify" vertical="top" wrapText="1"/>
    </xf>
    <xf numFmtId="0" fontId="28" fillId="0" borderId="5" xfId="2" applyNumberFormat="1" applyFont="1" applyFill="1" applyBorder="1" applyAlignment="1">
      <alignment horizontal="right"/>
    </xf>
    <xf numFmtId="0" fontId="19" fillId="0" borderId="22" xfId="0" applyFont="1" applyFill="1" applyBorder="1" applyAlignment="1">
      <alignment horizontal="center" vertical="top" wrapText="1"/>
    </xf>
    <xf numFmtId="0" fontId="23" fillId="0" borderId="0" xfId="2" applyNumberFormat="1" applyFont="1" applyFill="1" applyBorder="1" applyAlignment="1">
      <alignment horizontal="right" vertical="top" wrapText="1"/>
    </xf>
    <xf numFmtId="0" fontId="23" fillId="0" borderId="6" xfId="2" applyNumberFormat="1" applyFont="1" applyFill="1" applyBorder="1" applyAlignment="1">
      <alignment horizontal="center" vertical="top" wrapText="1"/>
    </xf>
    <xf numFmtId="0" fontId="30" fillId="0" borderId="28" xfId="2" applyNumberFormat="1" applyFont="1" applyFill="1" applyBorder="1" applyAlignment="1">
      <alignment horizontal="center" vertical="top" wrapText="1"/>
    </xf>
    <xf numFmtId="0" fontId="30" fillId="0" borderId="0" xfId="2" applyNumberFormat="1" applyFont="1" applyFill="1" applyBorder="1" applyAlignment="1">
      <alignment horizontal="center" vertical="top" wrapText="1"/>
    </xf>
    <xf numFmtId="16" fontId="23" fillId="0" borderId="6" xfId="2" applyNumberFormat="1" applyFont="1" applyFill="1" applyBorder="1" applyAlignment="1">
      <alignment horizontal="center" vertical="top" wrapText="1"/>
    </xf>
    <xf numFmtId="0" fontId="25" fillId="0" borderId="17" xfId="2" applyNumberFormat="1" applyFont="1" applyFill="1" applyBorder="1" applyAlignment="1">
      <alignment horizontal="center" vertical="center" wrapText="1"/>
    </xf>
    <xf numFmtId="0" fontId="23" fillId="0" borderId="17" xfId="2" applyNumberFormat="1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left" vertical="center" wrapText="1"/>
    </xf>
    <xf numFmtId="0" fontId="39" fillId="0" borderId="5" xfId="2" applyNumberFormat="1" applyFont="1" applyFill="1" applyBorder="1" applyAlignment="1">
      <alignment horizontal="center"/>
    </xf>
    <xf numFmtId="0" fontId="23" fillId="0" borderId="0" xfId="2" applyNumberFormat="1" applyFont="1" applyFill="1" applyBorder="1" applyAlignment="1">
      <alignment horizontal="right" vertical="center" wrapText="1"/>
    </xf>
    <xf numFmtId="0" fontId="23" fillId="0" borderId="5" xfId="2" applyNumberFormat="1" applyFont="1" applyFill="1" applyBorder="1" applyAlignment="1">
      <alignment horizontal="center" vertical="top" wrapText="1"/>
    </xf>
    <xf numFmtId="0" fontId="14" fillId="0" borderId="22" xfId="2" applyNumberFormat="1" applyFont="1" applyFill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41" fillId="0" borderId="8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41" fillId="0" borderId="24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2" fontId="8" fillId="0" borderId="6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43" fillId="0" borderId="22" xfId="0" applyFont="1" applyBorder="1" applyAlignment="1">
      <alignment horizontal="center"/>
    </xf>
    <xf numFmtId="0" fontId="44" fillId="0" borderId="33" xfId="0" applyFont="1" applyBorder="1" applyAlignment="1">
      <alignment horizontal="right"/>
    </xf>
    <xf numFmtId="0" fontId="44" fillId="0" borderId="31" xfId="0" applyFont="1" applyBorder="1" applyAlignment="1">
      <alignment horizontal="right"/>
    </xf>
    <xf numFmtId="0" fontId="44" fillId="0" borderId="32" xfId="0" applyFont="1" applyBorder="1" applyAlignment="1">
      <alignment horizontal="right"/>
    </xf>
    <xf numFmtId="2" fontId="46" fillId="0" borderId="0" xfId="0" applyNumberFormat="1" applyFont="1" applyBorder="1" applyAlignment="1">
      <alignment horizontal="center"/>
    </xf>
    <xf numFmtId="2" fontId="44" fillId="0" borderId="0" xfId="0" applyNumberFormat="1" applyFont="1" applyBorder="1" applyAlignment="1">
      <alignment horizontal="center"/>
    </xf>
    <xf numFmtId="2" fontId="44" fillId="0" borderId="33" xfId="0" applyNumberFormat="1" applyFont="1" applyBorder="1" applyAlignment="1">
      <alignment horizontal="right"/>
    </xf>
    <xf numFmtId="2" fontId="44" fillId="0" borderId="31" xfId="0" applyNumberFormat="1" applyFont="1" applyBorder="1" applyAlignment="1">
      <alignment horizontal="right"/>
    </xf>
    <xf numFmtId="2" fontId="44" fillId="0" borderId="32" xfId="0" applyNumberFormat="1" applyFont="1" applyBorder="1" applyAlignment="1">
      <alignment horizontal="right"/>
    </xf>
    <xf numFmtId="2" fontId="45" fillId="0" borderId="21" xfId="0" applyNumberFormat="1" applyFont="1" applyBorder="1" applyAlignment="1">
      <alignment horizontal="left"/>
    </xf>
    <xf numFmtId="0" fontId="43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/>
    </xf>
    <xf numFmtId="0" fontId="46" fillId="0" borderId="5" xfId="0" applyFont="1" applyBorder="1" applyAlignment="1">
      <alignment horizontal="right"/>
    </xf>
  </cellXfs>
  <cellStyles count="3">
    <cellStyle name="Normal" xfId="0" builtinId="0"/>
    <cellStyle name="Normal 2" xfId="1"/>
    <cellStyle name="TableStyleLigh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3"/>
  <sheetViews>
    <sheetView tabSelected="1" workbookViewId="0">
      <selection activeCell="I23" sqref="I23"/>
    </sheetView>
  </sheetViews>
  <sheetFormatPr defaultColWidth="9.109375" defaultRowHeight="13.2"/>
  <cols>
    <col min="1" max="1" width="5.88671875" style="1" customWidth="1"/>
    <col min="2" max="2" width="9.33203125" style="1" customWidth="1"/>
    <col min="3" max="3" width="13.5546875" style="1" customWidth="1"/>
    <col min="4" max="4" width="17.5546875" style="1" customWidth="1"/>
    <col min="5" max="5" width="14" style="1" customWidth="1"/>
    <col min="6" max="6" width="12.33203125" style="1" customWidth="1"/>
    <col min="7" max="7" width="21.5546875" style="1" customWidth="1"/>
    <col min="8" max="8" width="9.5546875" style="1" bestFit="1" customWidth="1"/>
    <col min="9" max="9" width="9.44140625" style="1" bestFit="1" customWidth="1"/>
    <col min="10" max="10" width="9.5546875" style="1" bestFit="1" customWidth="1"/>
    <col min="11" max="16384" width="9.109375" style="1"/>
  </cols>
  <sheetData>
    <row r="1" spans="1:15" s="2" customFormat="1" ht="30.75" customHeight="1">
      <c r="A1" s="180" t="s">
        <v>26</v>
      </c>
      <c r="B1" s="180"/>
      <c r="C1" s="180"/>
      <c r="D1" s="180"/>
      <c r="E1" s="180"/>
      <c r="F1" s="180"/>
      <c r="G1" s="180"/>
    </row>
    <row r="2" spans="1:15" s="2" customFormat="1" ht="21" customHeight="1">
      <c r="A2" s="182"/>
      <c r="B2" s="182"/>
      <c r="C2" s="182"/>
      <c r="D2" s="182"/>
      <c r="E2" s="186"/>
      <c r="F2" s="186"/>
      <c r="G2" s="186"/>
    </row>
    <row r="3" spans="1:15" s="2" customFormat="1" ht="13.8">
      <c r="A3" s="182"/>
      <c r="B3" s="182"/>
      <c r="C3" s="182"/>
      <c r="D3" s="182"/>
      <c r="E3" s="183" t="s">
        <v>10</v>
      </c>
      <c r="F3" s="183"/>
      <c r="G3" s="183"/>
    </row>
    <row r="4" spans="1:15" s="2" customFormat="1" ht="13.8">
      <c r="A4" s="185" t="s">
        <v>9</v>
      </c>
      <c r="B4" s="185"/>
      <c r="C4" s="185"/>
      <c r="D4" s="185"/>
      <c r="E4" s="185"/>
      <c r="F4" s="185"/>
      <c r="G4" s="185"/>
    </row>
    <row r="5" spans="1:15" s="2" customFormat="1" ht="13.8">
      <c r="A5" s="185"/>
      <c r="B5" s="185"/>
      <c r="C5" s="185"/>
      <c r="D5" s="185"/>
      <c r="E5" s="185"/>
      <c r="F5" s="185"/>
      <c r="G5" s="185"/>
    </row>
    <row r="6" spans="1:15" s="2" customFormat="1" ht="13.8">
      <c r="A6" s="182"/>
      <c r="B6" s="182"/>
      <c r="C6" s="182"/>
      <c r="D6" s="182"/>
      <c r="E6" s="4" t="s">
        <v>8</v>
      </c>
      <c r="F6" s="5" t="s">
        <v>21</v>
      </c>
      <c r="G6" s="6"/>
    </row>
    <row r="7" spans="1:15" s="2" customFormat="1" ht="31.5" customHeight="1">
      <c r="A7" s="181" t="s">
        <v>121</v>
      </c>
      <c r="B7" s="181"/>
      <c r="C7" s="181"/>
      <c r="D7" s="181"/>
      <c r="E7" s="181"/>
      <c r="F7" s="181"/>
      <c r="G7" s="181"/>
    </row>
    <row r="8" spans="1:15" s="2" customFormat="1" ht="22.5" customHeight="1">
      <c r="A8" s="181"/>
      <c r="B8" s="181"/>
      <c r="C8" s="181"/>
      <c r="D8" s="181"/>
      <c r="E8" s="181"/>
      <c r="F8" s="181"/>
      <c r="G8" s="181"/>
    </row>
    <row r="9" spans="1:15" s="89" customFormat="1" ht="13.8">
      <c r="A9" s="160" t="s">
        <v>17</v>
      </c>
      <c r="B9" s="160"/>
      <c r="C9" s="184" t="s">
        <v>120</v>
      </c>
      <c r="D9" s="184"/>
      <c r="E9" s="184"/>
      <c r="F9" s="184"/>
      <c r="G9" s="184"/>
      <c r="H9" s="9"/>
      <c r="I9" s="9"/>
      <c r="J9" s="9"/>
      <c r="K9" s="9"/>
      <c r="L9" s="9"/>
      <c r="M9" s="9"/>
      <c r="N9" s="9"/>
      <c r="O9" s="9"/>
    </row>
    <row r="10" spans="1:15" s="89" customFormat="1" ht="13.8">
      <c r="A10" s="160" t="s">
        <v>27</v>
      </c>
      <c r="B10" s="160"/>
      <c r="C10" s="161" t="s">
        <v>69</v>
      </c>
      <c r="D10" s="161"/>
      <c r="E10" s="161"/>
      <c r="F10" s="161"/>
      <c r="G10" s="161"/>
      <c r="I10" s="104"/>
    </row>
    <row r="11" spans="1:15" s="89" customFormat="1" ht="13.8">
      <c r="A11" s="160" t="s">
        <v>20</v>
      </c>
      <c r="B11" s="160"/>
      <c r="C11" s="161"/>
      <c r="D11" s="161"/>
      <c r="E11" s="161"/>
      <c r="F11" s="161"/>
      <c r="G11" s="161"/>
    </row>
    <row r="12" spans="1:15" s="89" customFormat="1" ht="13.8">
      <c r="A12" s="192" t="s">
        <v>7</v>
      </c>
      <c r="B12" s="192"/>
      <c r="C12" s="192"/>
      <c r="D12" s="192"/>
      <c r="E12" s="102"/>
      <c r="F12" s="101" t="s">
        <v>21</v>
      </c>
      <c r="G12" s="152"/>
    </row>
    <row r="13" spans="1:15" ht="14.4" thickBot="1">
      <c r="A13" s="193"/>
      <c r="B13" s="193"/>
      <c r="C13" s="193"/>
      <c r="D13" s="193"/>
      <c r="E13" s="193"/>
      <c r="F13" s="193"/>
      <c r="G13" s="193"/>
    </row>
    <row r="14" spans="1:15" ht="15" customHeight="1">
      <c r="A14" s="176" t="s">
        <v>11</v>
      </c>
      <c r="B14" s="177"/>
      <c r="C14" s="176" t="s">
        <v>12</v>
      </c>
      <c r="D14" s="187"/>
      <c r="E14" s="187"/>
      <c r="F14" s="188"/>
      <c r="G14" s="194" t="s">
        <v>28</v>
      </c>
    </row>
    <row r="15" spans="1:15" ht="13.5" customHeight="1" thickBot="1">
      <c r="A15" s="178"/>
      <c r="B15" s="179"/>
      <c r="C15" s="189"/>
      <c r="D15" s="190"/>
      <c r="E15" s="190"/>
      <c r="F15" s="191"/>
      <c r="G15" s="195"/>
    </row>
    <row r="16" spans="1:15" s="89" customFormat="1" ht="13.8">
      <c r="A16" s="171">
        <v>1</v>
      </c>
      <c r="B16" s="172"/>
      <c r="C16" s="173" t="s">
        <v>123</v>
      </c>
      <c r="D16" s="174"/>
      <c r="E16" s="174"/>
      <c r="F16" s="175"/>
      <c r="G16" s="14"/>
      <c r="J16" s="104"/>
    </row>
    <row r="17" spans="1:13" ht="13.8">
      <c r="A17" s="196"/>
      <c r="B17" s="197"/>
      <c r="C17" s="198"/>
      <c r="D17" s="199"/>
      <c r="E17" s="199"/>
      <c r="F17" s="200"/>
      <c r="G17" s="15"/>
      <c r="J17" s="3"/>
      <c r="K17" s="1" t="s">
        <v>122</v>
      </c>
    </row>
    <row r="18" spans="1:13" ht="13.8">
      <c r="A18" s="196"/>
      <c r="B18" s="197"/>
      <c r="C18" s="164" t="s">
        <v>14</v>
      </c>
      <c r="D18" s="165"/>
      <c r="E18" s="165"/>
      <c r="F18" s="166"/>
      <c r="G18" s="16"/>
      <c r="J18" s="3"/>
    </row>
    <row r="19" spans="1:13" ht="13.8">
      <c r="A19" s="170"/>
      <c r="B19" s="170"/>
      <c r="C19" s="170"/>
      <c r="D19" s="170"/>
      <c r="E19" s="170"/>
      <c r="F19" s="170"/>
      <c r="G19" s="170"/>
      <c r="J19" s="3"/>
    </row>
    <row r="20" spans="1:13" ht="13.8">
      <c r="A20" s="198"/>
      <c r="B20" s="199"/>
      <c r="C20" s="199"/>
      <c r="D20" s="199"/>
      <c r="E20" s="199"/>
      <c r="F20" s="200"/>
      <c r="G20" s="20"/>
      <c r="H20" s="3"/>
      <c r="J20" s="3"/>
      <c r="M20" s="11"/>
    </row>
    <row r="21" spans="1:13" ht="13.8">
      <c r="A21" s="198" t="s">
        <v>29</v>
      </c>
      <c r="B21" s="199"/>
      <c r="C21" s="199"/>
      <c r="D21" s="199"/>
      <c r="E21" s="199"/>
      <c r="F21" s="200"/>
      <c r="G21" s="17"/>
      <c r="J21" s="3"/>
    </row>
    <row r="22" spans="1:13" ht="13.8">
      <c r="A22" s="164" t="s">
        <v>13</v>
      </c>
      <c r="B22" s="165"/>
      <c r="C22" s="165"/>
      <c r="D22" s="165"/>
      <c r="E22" s="165"/>
      <c r="F22" s="166"/>
      <c r="G22" s="18"/>
      <c r="J22" s="3"/>
      <c r="M22" s="11"/>
    </row>
    <row r="23" spans="1:13" ht="13.8">
      <c r="A23" s="164" t="s">
        <v>14</v>
      </c>
      <c r="B23" s="165"/>
      <c r="C23" s="165"/>
      <c r="D23" s="165"/>
      <c r="E23" s="165"/>
      <c r="F23" s="166"/>
      <c r="G23" s="18"/>
      <c r="H23" s="3"/>
      <c r="J23" s="3"/>
    </row>
    <row r="24" spans="1:13" ht="13.8">
      <c r="A24" s="168"/>
      <c r="B24" s="168"/>
      <c r="C24" s="168"/>
      <c r="D24" s="168"/>
      <c r="E24" s="168"/>
      <c r="F24" s="168"/>
      <c r="G24" s="168"/>
    </row>
    <row r="25" spans="1:13" ht="13.8">
      <c r="A25" s="167"/>
      <c r="B25" s="167"/>
      <c r="C25" s="167"/>
      <c r="D25" s="167"/>
      <c r="E25" s="167"/>
      <c r="F25" s="167"/>
      <c r="G25" s="167"/>
      <c r="J25" s="13"/>
    </row>
    <row r="26" spans="1:13" s="10" customFormat="1" ht="13.8">
      <c r="A26" s="163" t="s">
        <v>4</v>
      </c>
      <c r="B26" s="163"/>
      <c r="C26" s="169"/>
      <c r="D26" s="169"/>
      <c r="E26" s="169"/>
      <c r="F26" s="169"/>
      <c r="G26" s="100"/>
    </row>
    <row r="27" spans="1:13" s="10" customFormat="1" ht="13.8">
      <c r="A27" s="163"/>
      <c r="B27" s="163"/>
      <c r="C27" s="163"/>
      <c r="D27" s="163"/>
      <c r="E27" s="163"/>
      <c r="F27" s="163"/>
      <c r="G27" s="163"/>
    </row>
    <row r="28" spans="1:13" ht="13.8">
      <c r="A28" s="162" t="s">
        <v>6</v>
      </c>
      <c r="B28" s="162"/>
      <c r="C28" s="92"/>
      <c r="D28" s="162"/>
      <c r="E28" s="162"/>
      <c r="F28" s="162"/>
      <c r="G28" s="162"/>
    </row>
    <row r="29" spans="1:13" ht="13.8">
      <c r="A29" s="163"/>
      <c r="B29" s="163"/>
      <c r="C29" s="163"/>
      <c r="D29" s="163"/>
      <c r="E29" s="163"/>
      <c r="F29" s="163"/>
      <c r="G29" s="163"/>
    </row>
    <row r="30" spans="1:13" ht="13.8">
      <c r="A30" s="163" t="s">
        <v>5</v>
      </c>
      <c r="B30" s="163"/>
      <c r="C30" s="169"/>
      <c r="D30" s="169"/>
      <c r="E30" s="169"/>
      <c r="F30" s="169"/>
      <c r="G30" s="91"/>
    </row>
    <row r="31" spans="1:13" ht="13.8">
      <c r="A31" s="163"/>
      <c r="B31" s="163"/>
      <c r="C31" s="163"/>
      <c r="D31" s="163"/>
      <c r="E31" s="163"/>
      <c r="F31" s="163"/>
      <c r="G31" s="163"/>
    </row>
    <row r="32" spans="1:13" ht="13.8">
      <c r="A32" s="162" t="s">
        <v>6</v>
      </c>
      <c r="B32" s="162"/>
      <c r="C32" s="92"/>
      <c r="D32" s="162"/>
      <c r="E32" s="162"/>
      <c r="F32" s="162"/>
      <c r="G32" s="162"/>
    </row>
    <row r="33" spans="1:7">
      <c r="A33" s="201"/>
      <c r="B33" s="201"/>
      <c r="C33" s="201"/>
      <c r="D33" s="201"/>
      <c r="E33" s="201"/>
      <c r="F33" s="201"/>
      <c r="G33" s="201"/>
    </row>
  </sheetData>
  <mergeCells count="45">
    <mergeCell ref="A21:F21"/>
    <mergeCell ref="A20:F20"/>
    <mergeCell ref="A18:B18"/>
    <mergeCell ref="A32:B32"/>
    <mergeCell ref="D32:G32"/>
    <mergeCell ref="A33:G33"/>
    <mergeCell ref="A31:G31"/>
    <mergeCell ref="A29:G29"/>
    <mergeCell ref="A30:B30"/>
    <mergeCell ref="C30:F30"/>
    <mergeCell ref="C14:F15"/>
    <mergeCell ref="A12:D12"/>
    <mergeCell ref="A13:G13"/>
    <mergeCell ref="G14:G15"/>
    <mergeCell ref="A17:B17"/>
    <mergeCell ref="C17:F17"/>
    <mergeCell ref="A1:G1"/>
    <mergeCell ref="A7:G7"/>
    <mergeCell ref="A10:B10"/>
    <mergeCell ref="A8:G8"/>
    <mergeCell ref="A9:B9"/>
    <mergeCell ref="C10:G10"/>
    <mergeCell ref="A2:D2"/>
    <mergeCell ref="A3:D3"/>
    <mergeCell ref="E3:G3"/>
    <mergeCell ref="C9:G9"/>
    <mergeCell ref="A6:D6"/>
    <mergeCell ref="A4:G5"/>
    <mergeCell ref="E2:G2"/>
    <mergeCell ref="A11:B11"/>
    <mergeCell ref="C11:G11"/>
    <mergeCell ref="D28:G28"/>
    <mergeCell ref="A27:G27"/>
    <mergeCell ref="A28:B28"/>
    <mergeCell ref="A23:F23"/>
    <mergeCell ref="A25:G25"/>
    <mergeCell ref="A24:G24"/>
    <mergeCell ref="A26:B26"/>
    <mergeCell ref="C26:F26"/>
    <mergeCell ref="C18:F18"/>
    <mergeCell ref="A22:F22"/>
    <mergeCell ref="A19:G19"/>
    <mergeCell ref="A16:B16"/>
    <mergeCell ref="C16:F16"/>
    <mergeCell ref="A14:B15"/>
  </mergeCells>
  <phoneticPr fontId="0" type="noConversion"/>
  <printOptions gridLines="1"/>
  <pageMargins left="0.28000000000000003" right="0.33" top="0.49" bottom="0.57999999999999996" header="0.5" footer="0.5"/>
  <pageSetup paperSize="9" orientation="portrait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D29" sqref="D29"/>
    </sheetView>
  </sheetViews>
  <sheetFormatPr defaultColWidth="9.109375" defaultRowHeight="13.2"/>
  <cols>
    <col min="1" max="1" width="18.109375" customWidth="1"/>
    <col min="2" max="2" width="50.44140625" customWidth="1"/>
    <col min="3" max="3" width="20.88671875" customWidth="1"/>
    <col min="4" max="4" width="5.5546875" customWidth="1"/>
    <col min="5" max="5" width="13.6640625" customWidth="1"/>
    <col min="6" max="16384" width="9.109375" style="64"/>
  </cols>
  <sheetData>
    <row r="1" spans="1:5">
      <c r="A1" s="22"/>
      <c r="B1" s="22"/>
      <c r="C1" s="46" t="s">
        <v>26</v>
      </c>
    </row>
    <row r="2" spans="1:5">
      <c r="A2" s="22"/>
      <c r="B2" s="22"/>
      <c r="C2" s="46" t="s">
        <v>59</v>
      </c>
    </row>
    <row r="3" spans="1:5" ht="15.6">
      <c r="A3" s="22"/>
      <c r="B3" s="22"/>
      <c r="C3" s="65" t="s">
        <v>10</v>
      </c>
    </row>
    <row r="4" spans="1:5">
      <c r="A4" s="22"/>
      <c r="B4" s="22"/>
      <c r="C4" s="46" t="s">
        <v>9</v>
      </c>
    </row>
    <row r="5" spans="1:5">
      <c r="A5" s="22"/>
      <c r="B5" s="22"/>
      <c r="C5" s="22"/>
    </row>
    <row r="6" spans="1:5">
      <c r="A6" s="22"/>
      <c r="B6" s="22"/>
      <c r="C6" s="46" t="s">
        <v>60</v>
      </c>
    </row>
    <row r="7" spans="1:5">
      <c r="A7" s="22"/>
      <c r="B7" s="22"/>
      <c r="C7" s="22"/>
    </row>
    <row r="8" spans="1:5" ht="17.399999999999999">
      <c r="A8" s="204" t="s">
        <v>61</v>
      </c>
      <c r="B8" s="204"/>
      <c r="C8" s="204"/>
    </row>
    <row r="9" spans="1:5" s="94" customFormat="1">
      <c r="A9" s="75" t="s">
        <v>17</v>
      </c>
      <c r="B9" s="205" t="str">
        <f>Kopizm.!C9</f>
        <v>LIELVIRCAVAS MUIŽAS TELPU VIENKĀRŠOTA ATJAUNOŠANA</v>
      </c>
      <c r="C9" s="205"/>
      <c r="D9" s="93"/>
      <c r="E9" s="93"/>
    </row>
    <row r="10" spans="1:5" s="94" customFormat="1" ht="15" customHeight="1">
      <c r="A10" s="75" t="s">
        <v>27</v>
      </c>
      <c r="B10" s="206" t="str">
        <f>Kopizm.!C10</f>
        <v>JELGAVAS NOV., PLATONES PAG., LIELVIRCAVA, LIELVIRCAVAS IELA 4A</v>
      </c>
      <c r="C10" s="206"/>
      <c r="D10" s="93"/>
      <c r="E10" s="93"/>
    </row>
    <row r="11" spans="1:5" s="94" customFormat="1" ht="15.75" customHeight="1">
      <c r="A11" s="75" t="s">
        <v>50</v>
      </c>
      <c r="B11" s="207"/>
      <c r="C11" s="207"/>
      <c r="D11" s="93"/>
      <c r="E11" s="93"/>
    </row>
    <row r="12" spans="1:5" s="74" customFormat="1" ht="17.399999999999999" customHeight="1">
      <c r="A12" s="22"/>
      <c r="B12" s="22"/>
      <c r="C12" s="76" t="s">
        <v>172</v>
      </c>
      <c r="D12" s="73"/>
      <c r="E12" s="73"/>
    </row>
    <row r="13" spans="1:5" s="74" customFormat="1">
      <c r="A13" s="22"/>
      <c r="B13" s="22"/>
      <c r="C13" s="22"/>
      <c r="D13" s="73"/>
      <c r="E13" s="73"/>
    </row>
    <row r="14" spans="1:5" s="78" customFormat="1">
      <c r="A14" s="208" t="s">
        <v>38</v>
      </c>
      <c r="B14" s="208" t="s">
        <v>12</v>
      </c>
      <c r="C14" s="208" t="s">
        <v>63</v>
      </c>
      <c r="D14" s="77"/>
      <c r="E14" s="77"/>
    </row>
    <row r="15" spans="1:5" s="78" customFormat="1">
      <c r="A15" s="209"/>
      <c r="B15" s="209"/>
      <c r="C15" s="209"/>
      <c r="D15" s="77"/>
      <c r="E15" s="77"/>
    </row>
    <row r="16" spans="1:5" s="98" customFormat="1">
      <c r="A16" s="95">
        <v>1</v>
      </c>
      <c r="B16" s="96" t="str">
        <f>Kopizm.!C16</f>
        <v>Lielvircavas muižas telpu atjaunošanas darbi</v>
      </c>
      <c r="C16" s="105"/>
      <c r="D16" s="97"/>
      <c r="E16" s="97"/>
    </row>
    <row r="17" spans="1:5" s="74" customFormat="1">
      <c r="A17" s="66"/>
      <c r="B17" s="67"/>
      <c r="C17" s="106"/>
      <c r="D17" s="73"/>
      <c r="E17" s="73"/>
    </row>
    <row r="18" spans="1:5" s="74" customFormat="1">
      <c r="A18" s="66"/>
      <c r="B18" s="68" t="s">
        <v>62</v>
      </c>
      <c r="C18" s="106"/>
      <c r="D18" s="73"/>
      <c r="E18" s="73"/>
    </row>
    <row r="19" spans="1:5" s="74" customFormat="1">
      <c r="A19" s="72"/>
      <c r="B19" s="70"/>
      <c r="C19" s="71"/>
      <c r="D19" s="73"/>
      <c r="E19" s="73"/>
    </row>
    <row r="20" spans="1:5" s="74" customFormat="1">
      <c r="A20" s="22"/>
      <c r="B20" s="22"/>
      <c r="C20" s="22"/>
      <c r="D20" s="73"/>
      <c r="E20" s="73"/>
    </row>
    <row r="21" spans="1:5" s="74" customFormat="1">
      <c r="A21" s="22"/>
      <c r="B21" s="22"/>
      <c r="C21" s="22"/>
      <c r="D21" s="73"/>
      <c r="E21" s="73"/>
    </row>
    <row r="22" spans="1:5" s="74" customFormat="1" hidden="1">
      <c r="A22" s="22"/>
      <c r="B22" s="22"/>
      <c r="C22" s="22"/>
      <c r="D22" s="73"/>
      <c r="E22" s="73"/>
    </row>
    <row r="23" spans="1:5" s="74" customFormat="1">
      <c r="A23" s="22"/>
      <c r="B23" s="22"/>
      <c r="C23" s="22"/>
      <c r="D23" s="73"/>
      <c r="E23" s="73"/>
    </row>
    <row r="24" spans="1:5" s="74" customFormat="1">
      <c r="A24" s="79" t="s">
        <v>47</v>
      </c>
      <c r="B24" s="202"/>
      <c r="C24" s="202"/>
      <c r="D24" s="80"/>
      <c r="E24" s="73"/>
    </row>
    <row r="25" spans="1:5" s="74" customFormat="1">
      <c r="A25" s="22"/>
      <c r="B25" s="203" t="s">
        <v>30</v>
      </c>
      <c r="C25" s="203"/>
      <c r="D25" s="81"/>
      <c r="E25" s="73"/>
    </row>
    <row r="26" spans="1:5" s="74" customFormat="1">
      <c r="A26" s="79"/>
      <c r="B26" s="45"/>
      <c r="C26" s="22"/>
      <c r="D26" s="82"/>
      <c r="E26" s="73"/>
    </row>
    <row r="27" spans="1:5" s="74" customFormat="1">
      <c r="A27" s="79" t="s">
        <v>6</v>
      </c>
      <c r="B27" s="38"/>
      <c r="C27" s="22"/>
      <c r="D27" s="83"/>
      <c r="E27" s="84"/>
    </row>
    <row r="28" spans="1:5" s="74" customFormat="1">
      <c r="A28" s="22"/>
      <c r="B28" s="85"/>
      <c r="C28" s="22"/>
      <c r="D28" s="81"/>
      <c r="E28" s="73"/>
    </row>
    <row r="29" spans="1:5" ht="13.8">
      <c r="A29" s="22"/>
      <c r="B29" s="42"/>
      <c r="C29" s="23"/>
      <c r="D29" s="69"/>
    </row>
  </sheetData>
  <mergeCells count="9">
    <mergeCell ref="B24:C24"/>
    <mergeCell ref="B25:C25"/>
    <mergeCell ref="A8:C8"/>
    <mergeCell ref="B9:C9"/>
    <mergeCell ref="B10:C10"/>
    <mergeCell ref="B11:C11"/>
    <mergeCell ref="A14:A15"/>
    <mergeCell ref="B14:B15"/>
    <mergeCell ref="C14:C1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opLeftCell="A7" zoomScale="80" zoomScaleNormal="80" workbookViewId="0">
      <selection activeCell="E53" sqref="E53"/>
    </sheetView>
  </sheetViews>
  <sheetFormatPr defaultColWidth="9.109375" defaultRowHeight="13.2"/>
  <cols>
    <col min="1" max="1" width="10.33203125" style="22" customWidth="1"/>
    <col min="2" max="2" width="12.6640625" style="22" customWidth="1"/>
    <col min="3" max="3" width="32.6640625" style="22" customWidth="1"/>
    <col min="4" max="4" width="10" style="22" customWidth="1"/>
    <col min="5" max="5" width="16.6640625" style="22" customWidth="1"/>
    <col min="6" max="6" width="13.6640625" style="22" customWidth="1"/>
    <col min="7" max="7" width="17.5546875" style="22" customWidth="1"/>
    <col min="8" max="8" width="12.88671875" style="22" customWidth="1"/>
    <col min="9" max="9" width="16" style="22" customWidth="1"/>
    <col min="10" max="16384" width="9.109375" style="23"/>
  </cols>
  <sheetData>
    <row r="1" spans="1:9" ht="17.399999999999999">
      <c r="A1" s="21"/>
    </row>
    <row r="2" spans="1:9" ht="18" customHeight="1">
      <c r="A2" s="204" t="s">
        <v>48</v>
      </c>
      <c r="B2" s="204"/>
      <c r="C2" s="204"/>
      <c r="D2" s="204"/>
      <c r="E2" s="204"/>
      <c r="F2" s="204"/>
      <c r="G2" s="204"/>
      <c r="H2" s="204"/>
      <c r="I2" s="204"/>
    </row>
    <row r="3" spans="1:9" ht="17.399999999999999">
      <c r="C3" s="24"/>
      <c r="D3" s="25"/>
      <c r="F3" s="26"/>
      <c r="G3" s="26"/>
      <c r="H3" s="26"/>
      <c r="I3" s="26"/>
    </row>
    <row r="4" spans="1:9" s="44" customFormat="1" ht="18">
      <c r="A4" s="224" t="s">
        <v>119</v>
      </c>
      <c r="B4" s="224"/>
      <c r="C4" s="224"/>
      <c r="D4" s="224"/>
      <c r="E4" s="224"/>
      <c r="F4" s="224"/>
      <c r="G4" s="224"/>
      <c r="H4" s="224"/>
      <c r="I4" s="224"/>
    </row>
    <row r="5" spans="1:9">
      <c r="A5" s="227" t="s">
        <v>49</v>
      </c>
      <c r="B5" s="227"/>
      <c r="C5" s="227"/>
      <c r="D5" s="227"/>
      <c r="E5" s="227"/>
      <c r="F5" s="227"/>
      <c r="G5" s="227"/>
      <c r="H5" s="227"/>
      <c r="I5" s="227"/>
    </row>
    <row r="6" spans="1:9">
      <c r="A6" s="27"/>
    </row>
    <row r="7" spans="1:9" ht="15" customHeight="1">
      <c r="A7" s="225" t="s">
        <v>17</v>
      </c>
      <c r="B7" s="225"/>
      <c r="C7" s="226" t="s">
        <v>119</v>
      </c>
      <c r="D7" s="226"/>
      <c r="E7" s="226"/>
      <c r="F7" s="226"/>
      <c r="G7" s="226"/>
      <c r="H7" s="226"/>
      <c r="I7" s="226"/>
    </row>
    <row r="8" spans="1:9" ht="15" customHeight="1">
      <c r="A8" s="216" t="s">
        <v>36</v>
      </c>
      <c r="B8" s="216"/>
      <c r="C8" s="217" t="str">
        <f>C7</f>
        <v>Lielvircavas muižas telpu vienkāršota atjaunošana</v>
      </c>
      <c r="D8" s="217"/>
      <c r="E8" s="217"/>
      <c r="F8" s="217"/>
      <c r="G8" s="217"/>
      <c r="H8" s="217"/>
      <c r="I8" s="217"/>
    </row>
    <row r="9" spans="1:9" ht="15" customHeight="1">
      <c r="A9" s="216" t="s">
        <v>19</v>
      </c>
      <c r="B9" s="216"/>
      <c r="C9" s="217" t="str">
        <f>Kopizm.!C10</f>
        <v>JELGAVAS NOV., PLATONES PAG., LIELVIRCAVA, LIELVIRCAVAS IELA 4A</v>
      </c>
      <c r="D9" s="217"/>
      <c r="E9" s="217"/>
      <c r="F9" s="217"/>
      <c r="G9" s="217"/>
      <c r="H9" s="217"/>
      <c r="I9" s="217"/>
    </row>
    <row r="10" spans="1:9" ht="15" customHeight="1">
      <c r="A10" s="216" t="s">
        <v>50</v>
      </c>
      <c r="B10" s="216"/>
      <c r="C10" s="220"/>
      <c r="D10" s="220"/>
      <c r="E10" s="220"/>
      <c r="F10" s="220"/>
      <c r="G10" s="220"/>
      <c r="H10" s="220"/>
      <c r="I10" s="220"/>
    </row>
    <row r="11" spans="1:9" ht="15" customHeight="1">
      <c r="A11" s="29"/>
      <c r="B11" s="29"/>
      <c r="C11" s="26"/>
      <c r="D11" s="26"/>
      <c r="F11" s="28"/>
      <c r="G11" s="28"/>
      <c r="H11" s="28"/>
      <c r="I11" s="28"/>
    </row>
    <row r="12" spans="1:9" ht="15" customHeight="1">
      <c r="A12" s="30"/>
      <c r="F12" s="218" t="s">
        <v>51</v>
      </c>
      <c r="G12" s="219"/>
      <c r="H12" s="107">
        <f>E26</f>
        <v>0</v>
      </c>
      <c r="I12" s="31"/>
    </row>
    <row r="13" spans="1:9" ht="15" customHeight="1">
      <c r="A13" s="30"/>
      <c r="F13" s="218" t="s">
        <v>37</v>
      </c>
      <c r="G13" s="219"/>
      <c r="H13" s="108">
        <f>I21</f>
        <v>0</v>
      </c>
      <c r="I13" s="31"/>
    </row>
    <row r="14" spans="1:9" s="50" customFormat="1" ht="15" customHeight="1">
      <c r="A14" s="47"/>
      <c r="B14" s="47"/>
      <c r="C14" s="47"/>
      <c r="D14" s="47"/>
      <c r="E14" s="47"/>
      <c r="F14" s="47"/>
      <c r="G14" s="48"/>
      <c r="H14" s="49"/>
      <c r="I14" s="49" t="s">
        <v>172</v>
      </c>
    </row>
    <row r="15" spans="1:9" ht="13.8">
      <c r="G15" s="32"/>
      <c r="H15" s="46"/>
    </row>
    <row r="16" spans="1:9" ht="15" customHeight="1">
      <c r="A16" s="221" t="s">
        <v>38</v>
      </c>
      <c r="B16" s="221" t="s">
        <v>39</v>
      </c>
      <c r="C16" s="221" t="s">
        <v>40</v>
      </c>
      <c r="D16" s="221"/>
      <c r="E16" s="221" t="s">
        <v>52</v>
      </c>
      <c r="F16" s="221" t="s">
        <v>41</v>
      </c>
      <c r="G16" s="221"/>
      <c r="H16" s="221"/>
      <c r="I16" s="221" t="s">
        <v>42</v>
      </c>
    </row>
    <row r="17" spans="1:9" ht="40.200000000000003" customHeight="1">
      <c r="A17" s="221"/>
      <c r="B17" s="221"/>
      <c r="C17" s="221"/>
      <c r="D17" s="221"/>
      <c r="E17" s="221"/>
      <c r="F17" s="33" t="s">
        <v>53</v>
      </c>
      <c r="G17" s="33" t="s">
        <v>54</v>
      </c>
      <c r="H17" s="33" t="s">
        <v>55</v>
      </c>
      <c r="I17" s="221"/>
    </row>
    <row r="18" spans="1:9" s="53" customFormat="1" ht="15" customHeight="1">
      <c r="A18" s="51"/>
      <c r="B18" s="51"/>
      <c r="C18" s="222"/>
      <c r="D18" s="222"/>
      <c r="E18" s="51"/>
      <c r="F18" s="51"/>
      <c r="G18" s="51"/>
      <c r="H18" s="51"/>
      <c r="I18" s="51"/>
    </row>
    <row r="19" spans="1:9" s="53" customFormat="1" ht="30.75" customHeight="1">
      <c r="A19" s="52">
        <v>1</v>
      </c>
      <c r="B19" s="87" t="s">
        <v>67</v>
      </c>
      <c r="C19" s="223" t="s">
        <v>71</v>
      </c>
      <c r="D19" s="223"/>
      <c r="E19" s="109"/>
      <c r="F19" s="109"/>
      <c r="G19" s="109"/>
      <c r="H19" s="109"/>
      <c r="I19" s="109"/>
    </row>
    <row r="20" spans="1:9" s="50" customFormat="1" ht="15" customHeight="1">
      <c r="A20" s="54"/>
      <c r="B20" s="55"/>
      <c r="C20" s="210"/>
      <c r="D20" s="210"/>
      <c r="E20" s="110"/>
      <c r="F20" s="110"/>
      <c r="G20" s="110"/>
      <c r="H20" s="110"/>
      <c r="I20" s="110"/>
    </row>
    <row r="21" spans="1:9" s="50" customFormat="1" ht="15" customHeight="1">
      <c r="A21" s="56"/>
      <c r="B21" s="56"/>
      <c r="C21" s="34" t="s">
        <v>14</v>
      </c>
      <c r="D21" s="34"/>
      <c r="E21" s="111"/>
      <c r="F21" s="111"/>
      <c r="G21" s="111"/>
      <c r="H21" s="111"/>
      <c r="I21" s="111"/>
    </row>
    <row r="22" spans="1:9" s="58" customFormat="1" ht="15" customHeight="1">
      <c r="A22" s="211" t="s">
        <v>43</v>
      </c>
      <c r="B22" s="211"/>
      <c r="C22" s="211"/>
      <c r="D22" s="57" t="s">
        <v>173</v>
      </c>
      <c r="E22" s="112"/>
      <c r="F22" s="113"/>
      <c r="G22" s="114"/>
      <c r="H22" s="114"/>
      <c r="I22" s="114"/>
    </row>
    <row r="23" spans="1:9" s="62" customFormat="1" ht="15" customHeight="1">
      <c r="A23" s="59"/>
      <c r="B23" s="59"/>
      <c r="C23" s="60" t="s">
        <v>44</v>
      </c>
      <c r="D23" s="61"/>
      <c r="E23" s="115"/>
      <c r="F23" s="116"/>
      <c r="G23" s="117"/>
      <c r="H23" s="117"/>
      <c r="I23" s="117"/>
    </row>
    <row r="24" spans="1:9" s="58" customFormat="1" ht="15" customHeight="1">
      <c r="A24" s="211" t="s">
        <v>45</v>
      </c>
      <c r="B24" s="211"/>
      <c r="C24" s="211"/>
      <c r="D24" s="57" t="s">
        <v>173</v>
      </c>
      <c r="E24" s="112"/>
      <c r="F24" s="118"/>
      <c r="G24" s="119"/>
      <c r="H24" s="119"/>
      <c r="I24" s="119"/>
    </row>
    <row r="25" spans="1:9" s="58" customFormat="1" ht="15" customHeight="1">
      <c r="A25" s="211" t="s">
        <v>46</v>
      </c>
      <c r="B25" s="211"/>
      <c r="C25" s="211"/>
      <c r="D25" s="63">
        <v>0.2359</v>
      </c>
      <c r="E25" s="112"/>
      <c r="F25" s="118"/>
      <c r="G25" s="119"/>
      <c r="H25" s="119"/>
      <c r="I25" s="119"/>
    </row>
    <row r="26" spans="1:9" s="50" customFormat="1" ht="15" customHeight="1">
      <c r="A26" s="213"/>
      <c r="B26" s="213"/>
      <c r="C26" s="34" t="s">
        <v>56</v>
      </c>
      <c r="D26" s="34"/>
      <c r="E26" s="111"/>
      <c r="F26" s="120"/>
      <c r="G26" s="121"/>
      <c r="H26" s="121"/>
      <c r="I26" s="121"/>
    </row>
    <row r="27" spans="1:9" ht="17.399999999999999">
      <c r="A27" s="35"/>
    </row>
    <row r="28" spans="1:9" ht="17.399999999999999">
      <c r="A28" s="35"/>
    </row>
    <row r="29" spans="1:9" ht="13.8">
      <c r="A29" s="36"/>
      <c r="B29" s="37" t="s">
        <v>47</v>
      </c>
      <c r="C29" s="214"/>
      <c r="D29" s="214"/>
      <c r="E29" s="214"/>
      <c r="F29" s="28"/>
    </row>
    <row r="30" spans="1:9" ht="13.8">
      <c r="A30" s="28"/>
      <c r="B30" s="39"/>
      <c r="C30" s="215" t="s">
        <v>57</v>
      </c>
      <c r="D30" s="215"/>
      <c r="E30" s="215"/>
      <c r="F30" s="28"/>
    </row>
    <row r="31" spans="1:9" ht="13.8">
      <c r="A31" s="41"/>
      <c r="B31" s="37"/>
      <c r="C31" s="42"/>
      <c r="D31" s="28"/>
      <c r="E31" s="28"/>
      <c r="F31" s="28"/>
    </row>
    <row r="32" spans="1:9" ht="13.8">
      <c r="A32" s="36"/>
      <c r="B32" s="37" t="s">
        <v>58</v>
      </c>
      <c r="C32" s="214"/>
      <c r="D32" s="214"/>
      <c r="E32" s="214"/>
      <c r="F32" s="28"/>
    </row>
    <row r="33" spans="1:6" ht="13.8">
      <c r="A33" s="28"/>
      <c r="B33" s="39"/>
      <c r="C33" s="215" t="s">
        <v>57</v>
      </c>
      <c r="D33" s="215"/>
      <c r="E33" s="215"/>
      <c r="F33" s="28"/>
    </row>
    <row r="34" spans="1:6" ht="13.8">
      <c r="B34" s="43"/>
    </row>
    <row r="35" spans="1:6" ht="13.2" customHeight="1">
      <c r="A35" s="212" t="s">
        <v>6</v>
      </c>
      <c r="B35" s="212"/>
      <c r="C35" s="88" t="s">
        <v>70</v>
      </c>
    </row>
    <row r="36" spans="1:6" ht="13.8">
      <c r="B36" s="39"/>
      <c r="C36" s="40"/>
    </row>
    <row r="37" spans="1:6" ht="13.8">
      <c r="B37" s="37"/>
      <c r="C37" s="42"/>
    </row>
  </sheetData>
  <mergeCells count="31">
    <mergeCell ref="A2:I2"/>
    <mergeCell ref="A4:I4"/>
    <mergeCell ref="A7:B7"/>
    <mergeCell ref="C7:I7"/>
    <mergeCell ref="A8:B8"/>
    <mergeCell ref="C8:I8"/>
    <mergeCell ref="A5:I5"/>
    <mergeCell ref="I16:I17"/>
    <mergeCell ref="C18:D18"/>
    <mergeCell ref="C19:D19"/>
    <mergeCell ref="A16:A17"/>
    <mergeCell ref="B16:B17"/>
    <mergeCell ref="C16:D17"/>
    <mergeCell ref="E16:E17"/>
    <mergeCell ref="F16:H16"/>
    <mergeCell ref="A9:B9"/>
    <mergeCell ref="C9:I9"/>
    <mergeCell ref="A10:B10"/>
    <mergeCell ref="F12:G12"/>
    <mergeCell ref="F13:G13"/>
    <mergeCell ref="C10:I10"/>
    <mergeCell ref="C20:D20"/>
    <mergeCell ref="A22:C22"/>
    <mergeCell ref="A24:C24"/>
    <mergeCell ref="A35:B35"/>
    <mergeCell ref="A25:C25"/>
    <mergeCell ref="A26:B26"/>
    <mergeCell ref="C29:E29"/>
    <mergeCell ref="C30:E30"/>
    <mergeCell ref="C32:E32"/>
    <mergeCell ref="C33:E3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C00000"/>
  </sheetPr>
  <dimension ref="A1:X203"/>
  <sheetViews>
    <sheetView topLeftCell="A187" zoomScaleNormal="100" workbookViewId="0">
      <selection activeCell="B189" sqref="B189:Q189"/>
    </sheetView>
  </sheetViews>
  <sheetFormatPr defaultColWidth="9.109375" defaultRowHeight="13.2"/>
  <cols>
    <col min="1" max="1" width="4.109375" style="89" customWidth="1"/>
    <col min="2" max="2" width="8" style="89" customWidth="1"/>
    <col min="3" max="3" width="8.109375" style="89" customWidth="1"/>
    <col min="4" max="4" width="35.109375" style="89" customWidth="1"/>
    <col min="5" max="5" width="6.33203125" style="89" customWidth="1"/>
    <col min="6" max="6" width="7.33203125" style="89" customWidth="1"/>
    <col min="7" max="7" width="6.6640625" style="89" customWidth="1"/>
    <col min="8" max="8" width="8.33203125" style="89" customWidth="1"/>
    <col min="9" max="9" width="8" style="89" customWidth="1"/>
    <col min="10" max="10" width="7.33203125" style="89" customWidth="1"/>
    <col min="11" max="11" width="6.6640625" style="89" customWidth="1"/>
    <col min="12" max="12" width="7.33203125" style="89" customWidth="1"/>
    <col min="13" max="13" width="9.33203125" style="89" customWidth="1"/>
    <col min="14" max="14" width="9.44140625" style="89" customWidth="1"/>
    <col min="15" max="15" width="9.6640625" style="89" customWidth="1"/>
    <col min="16" max="16" width="9" style="89" customWidth="1"/>
    <col min="17" max="17" width="10.44140625" style="89" customWidth="1"/>
    <col min="18" max="16384" width="9.109375" style="89"/>
  </cols>
  <sheetData>
    <row r="1" spans="1:17" ht="30.75" customHeight="1">
      <c r="A1" s="240" t="s">
        <v>25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</row>
    <row r="2" spans="1:17" ht="18.75" customHeight="1">
      <c r="A2" s="239" t="s">
        <v>71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</row>
    <row r="3" spans="1:17" ht="14.25" customHeight="1">
      <c r="B3" s="229" t="s">
        <v>16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</row>
    <row r="4" spans="1:17" ht="14.25" customHeight="1">
      <c r="A4" s="160" t="s">
        <v>17</v>
      </c>
      <c r="B4" s="160"/>
      <c r="C4" s="160"/>
      <c r="D4" s="184" t="str">
        <f>Kopizm.!C9</f>
        <v>LIELVIRCAVAS MUIŽAS TELPU VIENKĀRŠOTA ATJAUNOŠANA</v>
      </c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</row>
    <row r="5" spans="1:17" ht="14.25" customHeight="1">
      <c r="A5" s="160" t="s">
        <v>18</v>
      </c>
      <c r="B5" s="160"/>
      <c r="C5" s="160"/>
      <c r="D5" s="184" t="str">
        <f>D4</f>
        <v>LIELVIRCAVAS MUIŽAS TELPU VIENKĀRŠOTA ATJAUNOŠANA</v>
      </c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</row>
    <row r="6" spans="1:17" ht="14.25" customHeight="1">
      <c r="A6" s="160" t="s">
        <v>19</v>
      </c>
      <c r="B6" s="160"/>
      <c r="C6" s="160"/>
      <c r="D6" s="161" t="str">
        <f>Kopizm.!C10</f>
        <v>JELGAVAS NOV., PLATONES PAG., LIELVIRCAVA, LIELVIRCAVAS IELA 4A</v>
      </c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</row>
    <row r="7" spans="1:17" ht="14.25" customHeight="1">
      <c r="A7" s="160" t="s">
        <v>20</v>
      </c>
      <c r="B7" s="160"/>
      <c r="C7" s="160"/>
      <c r="D7" s="161">
        <f>Kopizm.!C11</f>
        <v>0</v>
      </c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</row>
    <row r="8" spans="1:17" ht="15" customHeight="1">
      <c r="A8" s="160" t="s">
        <v>7</v>
      </c>
      <c r="B8" s="160"/>
      <c r="C8" s="126" t="s">
        <v>35</v>
      </c>
      <c r="D8" s="124" t="s">
        <v>22</v>
      </c>
      <c r="E8" s="241" t="s">
        <v>96</v>
      </c>
      <c r="F8" s="241"/>
      <c r="G8" s="242" t="s">
        <v>23</v>
      </c>
      <c r="H8" s="242"/>
      <c r="I8" s="242"/>
      <c r="J8" s="229" t="s">
        <v>24</v>
      </c>
      <c r="K8" s="229"/>
      <c r="L8" s="229"/>
      <c r="M8" s="229"/>
      <c r="N8" s="243">
        <f>Q188</f>
        <v>0</v>
      </c>
      <c r="O8" s="244"/>
      <c r="P8" s="86" t="s">
        <v>64</v>
      </c>
      <c r="Q8" s="123"/>
    </row>
    <row r="9" spans="1:17" ht="14.25" customHeight="1">
      <c r="B9" s="233"/>
      <c r="C9" s="233"/>
      <c r="D9" s="233"/>
      <c r="E9" s="233"/>
      <c r="F9" s="233"/>
      <c r="G9" s="233"/>
      <c r="H9" s="233"/>
      <c r="I9" s="233"/>
      <c r="J9" s="233"/>
      <c r="K9" s="233" t="s">
        <v>0</v>
      </c>
      <c r="L9" s="233"/>
      <c r="M9" s="126">
        <f>Kopizm.!E12</f>
        <v>0</v>
      </c>
      <c r="N9" s="125" t="s">
        <v>21</v>
      </c>
      <c r="O9" s="127"/>
      <c r="P9" s="234" t="s">
        <v>171</v>
      </c>
      <c r="Q9" s="234"/>
    </row>
    <row r="10" spans="1:17" ht="14.25" customHeight="1" thickBot="1"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</row>
    <row r="11" spans="1:17" s="90" customFormat="1" ht="13.8" thickBot="1">
      <c r="B11" s="230" t="s">
        <v>11</v>
      </c>
      <c r="C11" s="230" t="s">
        <v>3</v>
      </c>
      <c r="D11" s="230" t="s">
        <v>1</v>
      </c>
      <c r="E11" s="230" t="s">
        <v>65</v>
      </c>
      <c r="F11" s="230" t="s">
        <v>66</v>
      </c>
      <c r="G11" s="236" t="s">
        <v>2</v>
      </c>
      <c r="H11" s="237"/>
      <c r="I11" s="237"/>
      <c r="J11" s="237"/>
      <c r="K11" s="237"/>
      <c r="L11" s="238"/>
      <c r="M11" s="236" t="s">
        <v>32</v>
      </c>
      <c r="N11" s="237"/>
      <c r="O11" s="237"/>
      <c r="P11" s="237"/>
      <c r="Q11" s="238"/>
    </row>
    <row r="12" spans="1:17" s="90" customFormat="1">
      <c r="B12" s="231"/>
      <c r="C12" s="231"/>
      <c r="D12" s="231"/>
      <c r="E12" s="231"/>
      <c r="F12" s="231"/>
      <c r="G12" s="230" t="s">
        <v>31</v>
      </c>
      <c r="H12" s="230" t="s">
        <v>165</v>
      </c>
      <c r="I12" s="230" t="s">
        <v>166</v>
      </c>
      <c r="J12" s="230" t="s">
        <v>167</v>
      </c>
      <c r="K12" s="230" t="s">
        <v>168</v>
      </c>
      <c r="L12" s="230" t="s">
        <v>169</v>
      </c>
      <c r="M12" s="230" t="s">
        <v>33</v>
      </c>
      <c r="N12" s="230" t="s">
        <v>166</v>
      </c>
      <c r="O12" s="230" t="s">
        <v>167</v>
      </c>
      <c r="P12" s="230" t="s">
        <v>168</v>
      </c>
      <c r="Q12" s="230" t="s">
        <v>170</v>
      </c>
    </row>
    <row r="13" spans="1:17" s="90" customFormat="1"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</row>
    <row r="14" spans="1:17" s="90" customFormat="1" ht="20.25" customHeight="1" thickBot="1"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</row>
    <row r="15" spans="1:17" ht="12.75" customHeight="1">
      <c r="B15" s="131">
        <v>1</v>
      </c>
      <c r="C15" s="131">
        <v>2</v>
      </c>
      <c r="D15" s="131">
        <v>3</v>
      </c>
      <c r="E15" s="131">
        <v>4</v>
      </c>
      <c r="F15" s="131">
        <v>5</v>
      </c>
      <c r="G15" s="132">
        <v>6</v>
      </c>
      <c r="H15" s="132">
        <v>7</v>
      </c>
      <c r="I15" s="132">
        <v>8</v>
      </c>
      <c r="J15" s="132">
        <v>9</v>
      </c>
      <c r="K15" s="132">
        <v>10</v>
      </c>
      <c r="L15" s="132">
        <v>11</v>
      </c>
      <c r="M15" s="131">
        <v>12</v>
      </c>
      <c r="N15" s="131">
        <v>13</v>
      </c>
      <c r="O15" s="131">
        <v>14</v>
      </c>
      <c r="P15" s="131">
        <v>15</v>
      </c>
      <c r="Q15" s="131">
        <v>16</v>
      </c>
    </row>
    <row r="16" spans="1:17" s="19" customFormat="1" ht="27.6">
      <c r="B16" s="133"/>
      <c r="C16" s="134"/>
      <c r="D16" s="135" t="s">
        <v>127</v>
      </c>
      <c r="E16" s="133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</row>
    <row r="17" spans="2:18" s="19" customFormat="1" ht="27.6">
      <c r="B17" s="133">
        <v>1</v>
      </c>
      <c r="C17" s="134" t="s">
        <v>68</v>
      </c>
      <c r="D17" s="137" t="s">
        <v>135</v>
      </c>
      <c r="E17" s="133" t="s">
        <v>72</v>
      </c>
      <c r="F17" s="136">
        <v>49.3</v>
      </c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99"/>
    </row>
    <row r="18" spans="2:18" s="103" customFormat="1" ht="13.8">
      <c r="B18" s="138">
        <v>2</v>
      </c>
      <c r="C18" s="134" t="s">
        <v>68</v>
      </c>
      <c r="D18" s="139" t="s">
        <v>136</v>
      </c>
      <c r="E18" s="138" t="s">
        <v>73</v>
      </c>
      <c r="F18" s="140">
        <v>20.100000000000001</v>
      </c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99"/>
    </row>
    <row r="19" spans="2:18" s="19" customFormat="1" ht="27.6">
      <c r="B19" s="133">
        <v>3</v>
      </c>
      <c r="C19" s="134" t="s">
        <v>68</v>
      </c>
      <c r="D19" s="137" t="s">
        <v>137</v>
      </c>
      <c r="E19" s="133" t="s">
        <v>73</v>
      </c>
      <c r="F19" s="136">
        <v>1.1000000000000001</v>
      </c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99"/>
    </row>
    <row r="20" spans="2:18" s="19" customFormat="1" ht="27.6">
      <c r="B20" s="133">
        <v>4</v>
      </c>
      <c r="C20" s="134" t="s">
        <v>68</v>
      </c>
      <c r="D20" s="137" t="s">
        <v>138</v>
      </c>
      <c r="E20" s="133" t="s">
        <v>72</v>
      </c>
      <c r="F20" s="136">
        <v>83.76</v>
      </c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99"/>
    </row>
    <row r="21" spans="2:18" s="19" customFormat="1" ht="27.6">
      <c r="B21" s="133">
        <v>5</v>
      </c>
      <c r="C21" s="134" t="s">
        <v>68</v>
      </c>
      <c r="D21" s="137" t="s">
        <v>139</v>
      </c>
      <c r="E21" s="133" t="s">
        <v>72</v>
      </c>
      <c r="F21" s="136">
        <f>3.25*1.16*2+3.25*0.35*4+0.35*1.22*2+0.32*4*2*2.5*2+3.25*1.16+0.9*3.25*2+0.32*4*2*2.49+1.58*0.9+0.16*3.25*6+1.5*3*0.16-3*1.6*2.49</f>
        <v>35.048399999999987</v>
      </c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99"/>
    </row>
    <row r="22" spans="2:18" s="19" customFormat="1" ht="41.4">
      <c r="B22" s="133">
        <v>6</v>
      </c>
      <c r="C22" s="134" t="s">
        <v>68</v>
      </c>
      <c r="D22" s="137" t="s">
        <v>140</v>
      </c>
      <c r="E22" s="133" t="s">
        <v>72</v>
      </c>
      <c r="F22" s="136">
        <v>5.5</v>
      </c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99"/>
    </row>
    <row r="23" spans="2:18" s="19" customFormat="1" ht="55.2">
      <c r="B23" s="133">
        <v>7</v>
      </c>
      <c r="C23" s="134" t="s">
        <v>68</v>
      </c>
      <c r="D23" s="137" t="s">
        <v>141</v>
      </c>
      <c r="E23" s="133" t="s">
        <v>72</v>
      </c>
      <c r="F23" s="136">
        <f>1.55*2.5+0.16*2.5+1.5*0.6+0.2*2.5*2+0.2*1.5+1.5*2.5</f>
        <v>10.225000000000001</v>
      </c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99"/>
    </row>
    <row r="24" spans="2:18" s="19" customFormat="1" ht="27.6">
      <c r="B24" s="133">
        <v>8</v>
      </c>
      <c r="C24" s="134" t="s">
        <v>68</v>
      </c>
      <c r="D24" s="137" t="s">
        <v>125</v>
      </c>
      <c r="E24" s="133" t="s">
        <v>72</v>
      </c>
      <c r="F24" s="136">
        <v>20.94</v>
      </c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99"/>
    </row>
    <row r="25" spans="2:18" s="19" customFormat="1" ht="13.8">
      <c r="B25" s="133"/>
      <c r="C25" s="134"/>
      <c r="D25" s="137" t="s">
        <v>75</v>
      </c>
      <c r="E25" s="133" t="s">
        <v>74</v>
      </c>
      <c r="F25" s="136">
        <f>0.11*F24</f>
        <v>2.3034000000000003</v>
      </c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99"/>
    </row>
    <row r="26" spans="2:18" s="19" customFormat="1" ht="13.8">
      <c r="B26" s="133"/>
      <c r="C26" s="134"/>
      <c r="D26" s="137" t="s">
        <v>79</v>
      </c>
      <c r="E26" s="133" t="s">
        <v>77</v>
      </c>
      <c r="F26" s="136">
        <f>2.4*F24</f>
        <v>50.256</v>
      </c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99"/>
    </row>
    <row r="27" spans="2:18" s="19" customFormat="1" ht="13.8">
      <c r="B27" s="133"/>
      <c r="C27" s="134"/>
      <c r="D27" s="137" t="s">
        <v>76</v>
      </c>
      <c r="E27" s="133" t="s">
        <v>73</v>
      </c>
      <c r="F27" s="136">
        <f>0.2*F24</f>
        <v>4.1880000000000006</v>
      </c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99"/>
    </row>
    <row r="28" spans="2:18" s="19" customFormat="1" ht="13.8">
      <c r="B28" s="133">
        <v>9</v>
      </c>
      <c r="C28" s="134" t="s">
        <v>68</v>
      </c>
      <c r="D28" s="137" t="s">
        <v>126</v>
      </c>
      <c r="E28" s="133" t="s">
        <v>72</v>
      </c>
      <c r="F28" s="136">
        <v>83.76</v>
      </c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99"/>
    </row>
    <row r="29" spans="2:18" s="19" customFormat="1" ht="13.8">
      <c r="B29" s="133"/>
      <c r="C29" s="134"/>
      <c r="D29" s="137" t="s">
        <v>80</v>
      </c>
      <c r="E29" s="133" t="s">
        <v>74</v>
      </c>
      <c r="F29" s="136">
        <f>0.15*F28</f>
        <v>12.564</v>
      </c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99"/>
    </row>
    <row r="30" spans="2:18" s="19" customFormat="1" ht="13.8">
      <c r="B30" s="133"/>
      <c r="C30" s="134"/>
      <c r="D30" s="137" t="s">
        <v>81</v>
      </c>
      <c r="E30" s="133" t="s">
        <v>74</v>
      </c>
      <c r="F30" s="136">
        <f>0.3*F28</f>
        <v>25.128</v>
      </c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99"/>
    </row>
    <row r="31" spans="2:18" s="19" customFormat="1" ht="13.8">
      <c r="B31" s="133">
        <v>10</v>
      </c>
      <c r="C31" s="134" t="s">
        <v>68</v>
      </c>
      <c r="D31" s="137" t="s">
        <v>82</v>
      </c>
      <c r="E31" s="133" t="s">
        <v>72</v>
      </c>
      <c r="F31" s="136">
        <v>49.3</v>
      </c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99"/>
    </row>
    <row r="32" spans="2:18" s="19" customFormat="1" ht="13.8">
      <c r="B32" s="133"/>
      <c r="C32" s="134"/>
      <c r="D32" s="137" t="s">
        <v>83</v>
      </c>
      <c r="E32" s="133" t="s">
        <v>72</v>
      </c>
      <c r="F32" s="136">
        <f>1.1*F31</f>
        <v>54.230000000000004</v>
      </c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99"/>
    </row>
    <row r="33" spans="2:18" s="19" customFormat="1" ht="13.8">
      <c r="B33" s="133"/>
      <c r="C33" s="134"/>
      <c r="D33" s="137" t="s">
        <v>84</v>
      </c>
      <c r="E33" s="133" t="s">
        <v>72</v>
      </c>
      <c r="F33" s="136">
        <f>F31</f>
        <v>49.3</v>
      </c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99"/>
    </row>
    <row r="34" spans="2:18" s="19" customFormat="1" ht="27.6">
      <c r="B34" s="133">
        <v>11</v>
      </c>
      <c r="C34" s="134" t="s">
        <v>68</v>
      </c>
      <c r="D34" s="137" t="s">
        <v>118</v>
      </c>
      <c r="E34" s="133" t="s">
        <v>72</v>
      </c>
      <c r="F34" s="136">
        <v>49.3</v>
      </c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99"/>
    </row>
    <row r="35" spans="2:18" s="19" customFormat="1" ht="27.6">
      <c r="B35" s="133"/>
      <c r="C35" s="134"/>
      <c r="D35" s="137" t="s">
        <v>117</v>
      </c>
      <c r="E35" s="133" t="s">
        <v>72</v>
      </c>
      <c r="F35" s="136">
        <f>F34*1.1</f>
        <v>54.230000000000004</v>
      </c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99"/>
    </row>
    <row r="36" spans="2:18" s="19" customFormat="1" ht="13.8">
      <c r="B36" s="133"/>
      <c r="C36" s="134"/>
      <c r="D36" s="137" t="s">
        <v>84</v>
      </c>
      <c r="E36" s="133" t="s">
        <v>72</v>
      </c>
      <c r="F36" s="136">
        <f>F34</f>
        <v>49.3</v>
      </c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99"/>
    </row>
    <row r="37" spans="2:18" s="19" customFormat="1" ht="13.8">
      <c r="B37" s="133">
        <v>12</v>
      </c>
      <c r="C37" s="134" t="s">
        <v>68</v>
      </c>
      <c r="D37" s="137" t="s">
        <v>85</v>
      </c>
      <c r="E37" s="133" t="s">
        <v>73</v>
      </c>
      <c r="F37" s="136">
        <v>20.100000000000001</v>
      </c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99"/>
    </row>
    <row r="38" spans="2:18" s="19" customFormat="1" ht="13.8">
      <c r="B38" s="133"/>
      <c r="C38" s="134"/>
      <c r="D38" s="137" t="s">
        <v>86</v>
      </c>
      <c r="E38" s="133" t="s">
        <v>73</v>
      </c>
      <c r="F38" s="136">
        <f>F37*1.1</f>
        <v>22.110000000000003</v>
      </c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99"/>
    </row>
    <row r="39" spans="2:18" s="19" customFormat="1" ht="13.8">
      <c r="B39" s="133"/>
      <c r="C39" s="134"/>
      <c r="D39" s="137" t="s">
        <v>87</v>
      </c>
      <c r="E39" s="133" t="s">
        <v>88</v>
      </c>
      <c r="F39" s="136">
        <v>61</v>
      </c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99"/>
    </row>
    <row r="40" spans="2:18" s="19" customFormat="1" ht="27.6">
      <c r="B40" s="133">
        <v>13</v>
      </c>
      <c r="C40" s="134" t="s">
        <v>68</v>
      </c>
      <c r="D40" s="137" t="s">
        <v>89</v>
      </c>
      <c r="E40" s="133" t="s">
        <v>88</v>
      </c>
      <c r="F40" s="136">
        <v>1</v>
      </c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99"/>
    </row>
    <row r="41" spans="2:18" s="19" customFormat="1" ht="55.2">
      <c r="B41" s="133">
        <v>14</v>
      </c>
      <c r="C41" s="134" t="s">
        <v>68</v>
      </c>
      <c r="D41" s="141" t="s">
        <v>142</v>
      </c>
      <c r="E41" s="133" t="s">
        <v>88</v>
      </c>
      <c r="F41" s="136">
        <v>1</v>
      </c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99"/>
    </row>
    <row r="42" spans="2:18" s="19" customFormat="1" ht="41.4">
      <c r="B42" s="133">
        <v>15</v>
      </c>
      <c r="C42" s="134" t="s">
        <v>68</v>
      </c>
      <c r="D42" s="137" t="s">
        <v>90</v>
      </c>
      <c r="E42" s="133" t="s">
        <v>72</v>
      </c>
      <c r="F42" s="136">
        <v>5.5</v>
      </c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99"/>
    </row>
    <row r="43" spans="2:18" s="19" customFormat="1" ht="13.8">
      <c r="B43" s="133"/>
      <c r="C43" s="134"/>
      <c r="D43" s="137" t="s">
        <v>92</v>
      </c>
      <c r="E43" s="133" t="s">
        <v>74</v>
      </c>
      <c r="F43" s="136">
        <f>0.15*F42</f>
        <v>0.82499999999999996</v>
      </c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99"/>
    </row>
    <row r="44" spans="2:18" s="19" customFormat="1" ht="13.8">
      <c r="B44" s="133"/>
      <c r="C44" s="134"/>
      <c r="D44" s="137" t="s">
        <v>91</v>
      </c>
      <c r="E44" s="133" t="s">
        <v>74</v>
      </c>
      <c r="F44" s="136">
        <f>0.4*F42</f>
        <v>2.2000000000000002</v>
      </c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99"/>
    </row>
    <row r="45" spans="2:18" s="19" customFormat="1" ht="13.8">
      <c r="B45" s="133"/>
      <c r="C45" s="134"/>
      <c r="D45" s="137" t="s">
        <v>76</v>
      </c>
      <c r="E45" s="133" t="s">
        <v>73</v>
      </c>
      <c r="F45" s="136">
        <f>0.2*F42</f>
        <v>1.1000000000000001</v>
      </c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99"/>
    </row>
    <row r="46" spans="2:18" s="19" customFormat="1" ht="13.8">
      <c r="B46" s="133"/>
      <c r="C46" s="134"/>
      <c r="D46" s="137" t="s">
        <v>93</v>
      </c>
      <c r="E46" s="133" t="s">
        <v>74</v>
      </c>
      <c r="F46" s="136">
        <f>0.35*F42</f>
        <v>1.9249999999999998</v>
      </c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99"/>
    </row>
    <row r="47" spans="2:18" s="19" customFormat="1" ht="55.2">
      <c r="B47" s="133">
        <v>16</v>
      </c>
      <c r="C47" s="134" t="s">
        <v>68</v>
      </c>
      <c r="D47" s="141" t="s">
        <v>143</v>
      </c>
      <c r="E47" s="133" t="s">
        <v>88</v>
      </c>
      <c r="F47" s="136">
        <v>1</v>
      </c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99"/>
    </row>
    <row r="48" spans="2:18" s="19" customFormat="1" ht="41.4">
      <c r="B48" s="133">
        <v>17</v>
      </c>
      <c r="C48" s="134" t="s">
        <v>68</v>
      </c>
      <c r="D48" s="137" t="s">
        <v>95</v>
      </c>
      <c r="E48" s="133" t="s">
        <v>72</v>
      </c>
      <c r="F48" s="136">
        <v>10.23</v>
      </c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99"/>
    </row>
    <row r="49" spans="2:18" s="19" customFormat="1" ht="13.8">
      <c r="B49" s="133"/>
      <c r="C49" s="134"/>
      <c r="D49" s="137" t="s">
        <v>92</v>
      </c>
      <c r="E49" s="133" t="s">
        <v>74</v>
      </c>
      <c r="F49" s="136">
        <f>0.15*F48</f>
        <v>1.5345</v>
      </c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99"/>
    </row>
    <row r="50" spans="2:18" s="19" customFormat="1" ht="13.8">
      <c r="B50" s="133"/>
      <c r="C50" s="134"/>
      <c r="D50" s="137" t="s">
        <v>91</v>
      </c>
      <c r="E50" s="133" t="s">
        <v>74</v>
      </c>
      <c r="F50" s="136">
        <f>0.4*F48</f>
        <v>4.0920000000000005</v>
      </c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99"/>
    </row>
    <row r="51" spans="2:18" s="19" customFormat="1" ht="13.8">
      <c r="B51" s="133"/>
      <c r="C51" s="134"/>
      <c r="D51" s="137" t="s">
        <v>76</v>
      </c>
      <c r="E51" s="133" t="s">
        <v>73</v>
      </c>
      <c r="F51" s="136">
        <f>0.2*F48</f>
        <v>2.0460000000000003</v>
      </c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99"/>
    </row>
    <row r="52" spans="2:18" s="19" customFormat="1" ht="13.8">
      <c r="B52" s="133"/>
      <c r="C52" s="134"/>
      <c r="D52" s="137" t="s">
        <v>93</v>
      </c>
      <c r="E52" s="133" t="s">
        <v>74</v>
      </c>
      <c r="F52" s="136">
        <f>0.35*F48</f>
        <v>3.5804999999999998</v>
      </c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99"/>
    </row>
    <row r="53" spans="2:18" s="19" customFormat="1" ht="41.4">
      <c r="B53" s="133">
        <v>18</v>
      </c>
      <c r="C53" s="134" t="s">
        <v>68</v>
      </c>
      <c r="D53" s="141" t="s">
        <v>163</v>
      </c>
      <c r="E53" s="133" t="s">
        <v>72</v>
      </c>
      <c r="F53" s="136">
        <v>35.049999999999997</v>
      </c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99"/>
    </row>
    <row r="54" spans="2:18" s="19" customFormat="1" ht="27.6">
      <c r="B54" s="133">
        <v>19</v>
      </c>
      <c r="C54" s="134" t="s">
        <v>68</v>
      </c>
      <c r="D54" s="137" t="s">
        <v>94</v>
      </c>
      <c r="E54" s="133" t="s">
        <v>72</v>
      </c>
      <c r="F54" s="136">
        <v>35.049999999999997</v>
      </c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99"/>
    </row>
    <row r="55" spans="2:18" s="19" customFormat="1" ht="13.8">
      <c r="B55" s="133"/>
      <c r="C55" s="134"/>
      <c r="D55" s="137" t="s">
        <v>92</v>
      </c>
      <c r="E55" s="133" t="s">
        <v>74</v>
      </c>
      <c r="F55" s="136">
        <f>0.15*F54</f>
        <v>5.2574999999999994</v>
      </c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99"/>
    </row>
    <row r="56" spans="2:18" s="19" customFormat="1" ht="13.8">
      <c r="B56" s="133"/>
      <c r="C56" s="134"/>
      <c r="D56" s="137" t="s">
        <v>91</v>
      </c>
      <c r="E56" s="133" t="s">
        <v>74</v>
      </c>
      <c r="F56" s="136">
        <f>0.4*F54</f>
        <v>14.02</v>
      </c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99"/>
    </row>
    <row r="57" spans="2:18" s="19" customFormat="1" ht="13.8">
      <c r="B57" s="133"/>
      <c r="C57" s="134"/>
      <c r="D57" s="137" t="s">
        <v>76</v>
      </c>
      <c r="E57" s="133" t="s">
        <v>73</v>
      </c>
      <c r="F57" s="136">
        <f>0.2*F54</f>
        <v>7.01</v>
      </c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99"/>
    </row>
    <row r="58" spans="2:18" s="19" customFormat="1" ht="13.8">
      <c r="B58" s="133"/>
      <c r="C58" s="134"/>
      <c r="D58" s="137" t="s">
        <v>93</v>
      </c>
      <c r="E58" s="133" t="s">
        <v>74</v>
      </c>
      <c r="F58" s="136">
        <f>0.35*F54</f>
        <v>12.267499999999998</v>
      </c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99"/>
    </row>
    <row r="59" spans="2:18" s="19" customFormat="1" ht="27.6">
      <c r="B59" s="133">
        <v>20</v>
      </c>
      <c r="C59" s="134" t="s">
        <v>68</v>
      </c>
      <c r="D59" s="137" t="s">
        <v>106</v>
      </c>
      <c r="E59" s="133" t="s">
        <v>88</v>
      </c>
      <c r="F59" s="136">
        <v>3</v>
      </c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99"/>
    </row>
    <row r="60" spans="2:18" s="122" customFormat="1" ht="13.8">
      <c r="B60" s="142"/>
      <c r="C60" s="143"/>
      <c r="D60" s="135" t="s">
        <v>128</v>
      </c>
      <c r="E60" s="142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99"/>
    </row>
    <row r="61" spans="2:18" s="19" customFormat="1" ht="27.6">
      <c r="B61" s="133">
        <v>1</v>
      </c>
      <c r="C61" s="134" t="s">
        <v>68</v>
      </c>
      <c r="D61" s="137" t="s">
        <v>145</v>
      </c>
      <c r="E61" s="133" t="s">
        <v>72</v>
      </c>
      <c r="F61" s="136">
        <f>0.9*0.92</f>
        <v>0.82800000000000007</v>
      </c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99"/>
    </row>
    <row r="62" spans="2:18" s="19" customFormat="1" ht="27.6">
      <c r="B62" s="133">
        <v>2</v>
      </c>
      <c r="C62" s="134" t="s">
        <v>68</v>
      </c>
      <c r="D62" s="137" t="s">
        <v>146</v>
      </c>
      <c r="E62" s="133" t="s">
        <v>72</v>
      </c>
      <c r="F62" s="136">
        <v>8</v>
      </c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99"/>
    </row>
    <row r="63" spans="2:18" s="19" customFormat="1" ht="55.2">
      <c r="B63" s="133">
        <v>3</v>
      </c>
      <c r="C63" s="134" t="s">
        <v>68</v>
      </c>
      <c r="D63" s="141" t="s">
        <v>147</v>
      </c>
      <c r="E63" s="133" t="s">
        <v>72</v>
      </c>
      <c r="F63" s="136">
        <v>3.7</v>
      </c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99"/>
    </row>
    <row r="64" spans="2:18" s="19" customFormat="1" ht="13.8">
      <c r="B64" s="133"/>
      <c r="C64" s="134"/>
      <c r="D64" s="137" t="s">
        <v>97</v>
      </c>
      <c r="E64" s="133" t="s">
        <v>88</v>
      </c>
      <c r="F64" s="136">
        <v>25</v>
      </c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99"/>
    </row>
    <row r="65" spans="2:18" s="19" customFormat="1" ht="13.8">
      <c r="B65" s="133"/>
      <c r="C65" s="134"/>
      <c r="D65" s="137" t="s">
        <v>98</v>
      </c>
      <c r="E65" s="133" t="s">
        <v>99</v>
      </c>
      <c r="F65" s="136">
        <v>0.3</v>
      </c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99"/>
    </row>
    <row r="66" spans="2:18" s="19" customFormat="1" ht="27.6">
      <c r="B66" s="133">
        <v>4</v>
      </c>
      <c r="C66" s="134" t="s">
        <v>68</v>
      </c>
      <c r="D66" s="137" t="s">
        <v>103</v>
      </c>
      <c r="E66" s="133" t="s">
        <v>73</v>
      </c>
      <c r="F66" s="136">
        <v>3</v>
      </c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99"/>
    </row>
    <row r="67" spans="2:18" s="19" customFormat="1" ht="13.8">
      <c r="B67" s="133">
        <v>5</v>
      </c>
      <c r="C67" s="134" t="s">
        <v>68</v>
      </c>
      <c r="D67" s="137" t="s">
        <v>100</v>
      </c>
      <c r="E67" s="133" t="s">
        <v>72</v>
      </c>
      <c r="F67" s="136">
        <v>8</v>
      </c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99"/>
    </row>
    <row r="68" spans="2:18" s="19" customFormat="1" ht="13.8">
      <c r="B68" s="133"/>
      <c r="C68" s="134"/>
      <c r="D68" s="137" t="s">
        <v>102</v>
      </c>
      <c r="E68" s="133" t="s">
        <v>77</v>
      </c>
      <c r="F68" s="136">
        <f>0.3*F67</f>
        <v>2.4</v>
      </c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99"/>
    </row>
    <row r="69" spans="2:18" s="19" customFormat="1" ht="13.8">
      <c r="B69" s="133"/>
      <c r="C69" s="134"/>
      <c r="D69" s="137" t="s">
        <v>101</v>
      </c>
      <c r="E69" s="133" t="s">
        <v>77</v>
      </c>
      <c r="F69" s="136">
        <f>10.5*F67</f>
        <v>84</v>
      </c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99"/>
    </row>
    <row r="70" spans="2:18" s="19" customFormat="1" ht="27.6">
      <c r="B70" s="133">
        <v>6</v>
      </c>
      <c r="C70" s="134" t="s">
        <v>68</v>
      </c>
      <c r="D70" s="137" t="s">
        <v>104</v>
      </c>
      <c r="E70" s="133" t="s">
        <v>72</v>
      </c>
      <c r="F70" s="136">
        <v>19.850000000000001</v>
      </c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99"/>
    </row>
    <row r="71" spans="2:18" s="19" customFormat="1" ht="13.8">
      <c r="B71" s="133"/>
      <c r="C71" s="134"/>
      <c r="D71" s="137" t="s">
        <v>75</v>
      </c>
      <c r="E71" s="133" t="s">
        <v>74</v>
      </c>
      <c r="F71" s="136">
        <f>0.11*F70</f>
        <v>2.1835</v>
      </c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99"/>
    </row>
    <row r="72" spans="2:18" s="19" customFormat="1" ht="13.8">
      <c r="B72" s="133"/>
      <c r="C72" s="134"/>
      <c r="D72" s="137" t="s">
        <v>79</v>
      </c>
      <c r="E72" s="133" t="s">
        <v>77</v>
      </c>
      <c r="F72" s="136">
        <f>2.4*F70</f>
        <v>47.64</v>
      </c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99"/>
    </row>
    <row r="73" spans="2:18" s="19" customFormat="1" ht="13.8">
      <c r="B73" s="133"/>
      <c r="C73" s="134"/>
      <c r="D73" s="137" t="s">
        <v>76</v>
      </c>
      <c r="E73" s="133" t="s">
        <v>73</v>
      </c>
      <c r="F73" s="136">
        <f>0.2*F70</f>
        <v>3.9700000000000006</v>
      </c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99"/>
    </row>
    <row r="74" spans="2:18" s="19" customFormat="1" ht="13.8">
      <c r="B74" s="133">
        <v>7</v>
      </c>
      <c r="C74" s="134" t="s">
        <v>68</v>
      </c>
      <c r="D74" s="137" t="s">
        <v>78</v>
      </c>
      <c r="E74" s="133" t="s">
        <v>72</v>
      </c>
      <c r="F74" s="136">
        <v>19.850000000000001</v>
      </c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99"/>
    </row>
    <row r="75" spans="2:18" s="19" customFormat="1" ht="13.8">
      <c r="B75" s="133"/>
      <c r="C75" s="134"/>
      <c r="D75" s="137" t="s">
        <v>80</v>
      </c>
      <c r="E75" s="133" t="s">
        <v>74</v>
      </c>
      <c r="F75" s="136">
        <f>0.15*F74</f>
        <v>2.9775</v>
      </c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99"/>
    </row>
    <row r="76" spans="2:18" s="19" customFormat="1" ht="13.8">
      <c r="B76" s="133"/>
      <c r="C76" s="134"/>
      <c r="D76" s="137" t="s">
        <v>81</v>
      </c>
      <c r="E76" s="133" t="s">
        <v>74</v>
      </c>
      <c r="F76" s="136">
        <f>0.3*F74</f>
        <v>5.9550000000000001</v>
      </c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99"/>
    </row>
    <row r="77" spans="2:18" s="19" customFormat="1" ht="27.6">
      <c r="B77" s="133">
        <v>8</v>
      </c>
      <c r="C77" s="134" t="s">
        <v>68</v>
      </c>
      <c r="D77" s="137" t="s">
        <v>105</v>
      </c>
      <c r="E77" s="133" t="s">
        <v>72</v>
      </c>
      <c r="F77" s="136">
        <v>3.7</v>
      </c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99"/>
    </row>
    <row r="78" spans="2:18" s="19" customFormat="1" ht="13.8">
      <c r="B78" s="133"/>
      <c r="C78" s="134"/>
      <c r="D78" s="137" t="s">
        <v>75</v>
      </c>
      <c r="E78" s="133" t="s">
        <v>74</v>
      </c>
      <c r="F78" s="136">
        <f>0.11*F77</f>
        <v>0.40700000000000003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99"/>
    </row>
    <row r="79" spans="2:18" s="19" customFormat="1" ht="13.8">
      <c r="B79" s="133"/>
      <c r="C79" s="134"/>
      <c r="D79" s="137" t="s">
        <v>79</v>
      </c>
      <c r="E79" s="133" t="s">
        <v>77</v>
      </c>
      <c r="F79" s="136">
        <f>2.4*F77</f>
        <v>8.8800000000000008</v>
      </c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99"/>
    </row>
    <row r="80" spans="2:18" s="19" customFormat="1" ht="13.8">
      <c r="B80" s="133"/>
      <c r="C80" s="134"/>
      <c r="D80" s="137" t="s">
        <v>76</v>
      </c>
      <c r="E80" s="133" t="s">
        <v>73</v>
      </c>
      <c r="F80" s="136">
        <f>0.2*F77</f>
        <v>0.7400000000000001</v>
      </c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99"/>
    </row>
    <row r="81" spans="2:18" s="19" customFormat="1" ht="13.8">
      <c r="B81" s="133">
        <v>9</v>
      </c>
      <c r="C81" s="134" t="s">
        <v>68</v>
      </c>
      <c r="D81" s="137" t="s">
        <v>78</v>
      </c>
      <c r="E81" s="133" t="s">
        <v>72</v>
      </c>
      <c r="F81" s="136">
        <v>3.7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99"/>
    </row>
    <row r="82" spans="2:18" s="19" customFormat="1" ht="13.8">
      <c r="B82" s="133"/>
      <c r="C82" s="134"/>
      <c r="D82" s="137" t="s">
        <v>80</v>
      </c>
      <c r="E82" s="133" t="s">
        <v>74</v>
      </c>
      <c r="F82" s="136">
        <f>0.15*F81</f>
        <v>0.55500000000000005</v>
      </c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99"/>
    </row>
    <row r="83" spans="2:18" s="19" customFormat="1" ht="13.8">
      <c r="B83" s="133"/>
      <c r="C83" s="134"/>
      <c r="D83" s="137" t="s">
        <v>81</v>
      </c>
      <c r="E83" s="133" t="s">
        <v>74</v>
      </c>
      <c r="F83" s="136">
        <f>0.3*F81</f>
        <v>1.1100000000000001</v>
      </c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99"/>
    </row>
    <row r="84" spans="2:18" s="19" customFormat="1" ht="13.8">
      <c r="B84" s="133"/>
      <c r="C84" s="134"/>
      <c r="D84" s="135" t="s">
        <v>129</v>
      </c>
      <c r="E84" s="133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99"/>
    </row>
    <row r="85" spans="2:18" s="19" customFormat="1" ht="27.6">
      <c r="B85" s="133">
        <v>1</v>
      </c>
      <c r="C85" s="134" t="s">
        <v>68</v>
      </c>
      <c r="D85" s="137" t="s">
        <v>148</v>
      </c>
      <c r="E85" s="133" t="s">
        <v>72</v>
      </c>
      <c r="F85" s="136">
        <v>14.3</v>
      </c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99"/>
    </row>
    <row r="86" spans="2:18" s="19" customFormat="1" ht="27.6">
      <c r="B86" s="133">
        <v>2</v>
      </c>
      <c r="C86" s="134" t="s">
        <v>68</v>
      </c>
      <c r="D86" s="137" t="s">
        <v>149</v>
      </c>
      <c r="E86" s="133" t="s">
        <v>72</v>
      </c>
      <c r="F86" s="136">
        <f>3.63*(6.43*2+3.1*2)-1.05*2.6-0.52*2.6-1.24*2.2-1.22*3.25*2-1.55*2.5+0.5*2.5*2+0.5*1.5</f>
        <v>53.822799999999987</v>
      </c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99"/>
    </row>
    <row r="87" spans="2:18" s="19" customFormat="1" ht="27.6">
      <c r="B87" s="133">
        <v>3</v>
      </c>
      <c r="C87" s="134" t="s">
        <v>68</v>
      </c>
      <c r="D87" s="137" t="s">
        <v>150</v>
      </c>
      <c r="E87" s="133" t="s">
        <v>72</v>
      </c>
      <c r="F87" s="136">
        <f>1.57*2.6+0.52*1.05</f>
        <v>4.628000000000001</v>
      </c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99"/>
    </row>
    <row r="88" spans="2:18" s="103" customFormat="1" ht="13.8">
      <c r="B88" s="138">
        <v>4</v>
      </c>
      <c r="C88" s="134" t="s">
        <v>68</v>
      </c>
      <c r="D88" s="139" t="s">
        <v>136</v>
      </c>
      <c r="E88" s="138" t="s">
        <v>73</v>
      </c>
      <c r="F88" s="140">
        <v>14.92</v>
      </c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99"/>
    </row>
    <row r="89" spans="2:18" s="19" customFormat="1" ht="27.6">
      <c r="B89" s="133">
        <v>5</v>
      </c>
      <c r="C89" s="134" t="s">
        <v>68</v>
      </c>
      <c r="D89" s="137" t="s">
        <v>139</v>
      </c>
      <c r="E89" s="133" t="s">
        <v>72</v>
      </c>
      <c r="F89" s="136">
        <f>2.5*0.35*4+1.3*0.35*2+0.32*4*4*2.5+0.16*3.25*4+1.5*0.16*2</f>
        <v>19.77</v>
      </c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99"/>
    </row>
    <row r="90" spans="2:18" s="19" customFormat="1" ht="41.4">
      <c r="B90" s="133">
        <v>6</v>
      </c>
      <c r="C90" s="134" t="s">
        <v>68</v>
      </c>
      <c r="D90" s="137" t="s">
        <v>151</v>
      </c>
      <c r="E90" s="133" t="s">
        <v>72</v>
      </c>
      <c r="F90" s="136">
        <f>1.24*2.2+0.2*2.2*2+0.2*1.24+0.98*2.07+0.14*2.2*2+0.14*1</f>
        <v>6.6406000000000001</v>
      </c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99"/>
    </row>
    <row r="91" spans="2:18" s="19" customFormat="1" ht="27.6">
      <c r="B91" s="133">
        <v>7</v>
      </c>
      <c r="C91" s="134" t="s">
        <v>68</v>
      </c>
      <c r="D91" s="137" t="s">
        <v>146</v>
      </c>
      <c r="E91" s="133" t="s">
        <v>72</v>
      </c>
      <c r="F91" s="136">
        <v>5</v>
      </c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99"/>
    </row>
    <row r="92" spans="2:18" s="19" customFormat="1" ht="13.8">
      <c r="B92" s="133">
        <v>8</v>
      </c>
      <c r="C92" s="134" t="s">
        <v>68</v>
      </c>
      <c r="D92" s="137" t="s">
        <v>100</v>
      </c>
      <c r="E92" s="133" t="s">
        <v>72</v>
      </c>
      <c r="F92" s="136">
        <v>5</v>
      </c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99"/>
    </row>
    <row r="93" spans="2:18" s="19" customFormat="1" ht="13.8">
      <c r="B93" s="133"/>
      <c r="C93" s="134"/>
      <c r="D93" s="137" t="s">
        <v>102</v>
      </c>
      <c r="E93" s="133" t="s">
        <v>77</v>
      </c>
      <c r="F93" s="136">
        <f>0.3*F92</f>
        <v>1.5</v>
      </c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99"/>
    </row>
    <row r="94" spans="2:18" s="19" customFormat="1" ht="13.8">
      <c r="B94" s="133"/>
      <c r="C94" s="134"/>
      <c r="D94" s="137" t="s">
        <v>101</v>
      </c>
      <c r="E94" s="133" t="s">
        <v>77</v>
      </c>
      <c r="F94" s="136">
        <f>10.5*F92</f>
        <v>52.5</v>
      </c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99"/>
    </row>
    <row r="95" spans="2:18" s="19" customFormat="1" ht="27.6">
      <c r="B95" s="133">
        <v>9</v>
      </c>
      <c r="C95" s="134" t="s">
        <v>68</v>
      </c>
      <c r="D95" s="137" t="s">
        <v>104</v>
      </c>
      <c r="E95" s="133" t="s">
        <v>72</v>
      </c>
      <c r="F95" s="136">
        <v>53.82</v>
      </c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99"/>
    </row>
    <row r="96" spans="2:18" s="19" customFormat="1" ht="13.8">
      <c r="B96" s="133"/>
      <c r="C96" s="134"/>
      <c r="D96" s="137" t="s">
        <v>75</v>
      </c>
      <c r="E96" s="133" t="s">
        <v>74</v>
      </c>
      <c r="F96" s="136">
        <f>0.11*F95</f>
        <v>5.9202000000000004</v>
      </c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99"/>
    </row>
    <row r="97" spans="2:18" s="19" customFormat="1" ht="13.8">
      <c r="B97" s="133"/>
      <c r="C97" s="134"/>
      <c r="D97" s="137" t="s">
        <v>79</v>
      </c>
      <c r="E97" s="133" t="s">
        <v>77</v>
      </c>
      <c r="F97" s="136">
        <f>2.4*F95</f>
        <v>129.16800000000001</v>
      </c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99"/>
    </row>
    <row r="98" spans="2:18" s="19" customFormat="1" ht="13.8">
      <c r="B98" s="133"/>
      <c r="C98" s="134"/>
      <c r="D98" s="137" t="s">
        <v>76</v>
      </c>
      <c r="E98" s="133" t="s">
        <v>73</v>
      </c>
      <c r="F98" s="136">
        <f>0.2*F95</f>
        <v>10.764000000000001</v>
      </c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99"/>
    </row>
    <row r="99" spans="2:18" s="19" customFormat="1" ht="13.8">
      <c r="B99" s="133">
        <v>10</v>
      </c>
      <c r="C99" s="134" t="s">
        <v>68</v>
      </c>
      <c r="D99" s="137" t="s">
        <v>78</v>
      </c>
      <c r="E99" s="133" t="s">
        <v>72</v>
      </c>
      <c r="F99" s="136">
        <v>53.82</v>
      </c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99"/>
    </row>
    <row r="100" spans="2:18" s="19" customFormat="1" ht="13.8">
      <c r="B100" s="133"/>
      <c r="C100" s="134"/>
      <c r="D100" s="137" t="s">
        <v>80</v>
      </c>
      <c r="E100" s="133" t="s">
        <v>74</v>
      </c>
      <c r="F100" s="136">
        <f>0.15*F99</f>
        <v>8.0730000000000004</v>
      </c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99"/>
    </row>
    <row r="101" spans="2:18" s="19" customFormat="1" ht="13.8">
      <c r="B101" s="133"/>
      <c r="C101" s="134"/>
      <c r="D101" s="137" t="s">
        <v>81</v>
      </c>
      <c r="E101" s="133" t="s">
        <v>74</v>
      </c>
      <c r="F101" s="136">
        <f>0.3*F99</f>
        <v>16.146000000000001</v>
      </c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99"/>
    </row>
    <row r="102" spans="2:18" s="19" customFormat="1" ht="13.8">
      <c r="B102" s="133">
        <v>11</v>
      </c>
      <c r="C102" s="134" t="s">
        <v>68</v>
      </c>
      <c r="D102" s="137" t="s">
        <v>107</v>
      </c>
      <c r="E102" s="133" t="s">
        <v>72</v>
      </c>
      <c r="F102" s="136">
        <v>14.3</v>
      </c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99"/>
    </row>
    <row r="103" spans="2:18" s="19" customFormat="1" ht="13.8">
      <c r="B103" s="133"/>
      <c r="C103" s="134"/>
      <c r="D103" s="137" t="s">
        <v>108</v>
      </c>
      <c r="E103" s="133" t="s">
        <v>74</v>
      </c>
      <c r="F103" s="136">
        <f>0.35*F102</f>
        <v>5.0049999999999999</v>
      </c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99"/>
    </row>
    <row r="104" spans="2:18" s="19" customFormat="1" ht="13.8">
      <c r="B104" s="133">
        <v>12</v>
      </c>
      <c r="C104" s="134" t="s">
        <v>68</v>
      </c>
      <c r="D104" s="137" t="s">
        <v>85</v>
      </c>
      <c r="E104" s="133" t="s">
        <v>73</v>
      </c>
      <c r="F104" s="136">
        <v>14.92</v>
      </c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99"/>
    </row>
    <row r="105" spans="2:18" s="19" customFormat="1" ht="13.8">
      <c r="B105" s="133"/>
      <c r="C105" s="134"/>
      <c r="D105" s="137" t="s">
        <v>86</v>
      </c>
      <c r="E105" s="133" t="s">
        <v>73</v>
      </c>
      <c r="F105" s="136">
        <f>F104*1.1</f>
        <v>16.412000000000003</v>
      </c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99"/>
    </row>
    <row r="106" spans="2:18" s="19" customFormat="1" ht="13.8">
      <c r="B106" s="133"/>
      <c r="C106" s="134"/>
      <c r="D106" s="137" t="s">
        <v>87</v>
      </c>
      <c r="E106" s="133" t="s">
        <v>88</v>
      </c>
      <c r="F106" s="136">
        <v>45</v>
      </c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99"/>
    </row>
    <row r="107" spans="2:18" s="19" customFormat="1" ht="27.6">
      <c r="B107" s="133">
        <v>13</v>
      </c>
      <c r="C107" s="134" t="s">
        <v>68</v>
      </c>
      <c r="D107" s="137" t="s">
        <v>152</v>
      </c>
      <c r="E107" s="133" t="s">
        <v>88</v>
      </c>
      <c r="F107" s="136">
        <v>1</v>
      </c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99"/>
    </row>
    <row r="108" spans="2:18" s="19" customFormat="1" ht="55.2">
      <c r="B108" s="133">
        <v>14</v>
      </c>
      <c r="C108" s="134" t="s">
        <v>68</v>
      </c>
      <c r="D108" s="141" t="s">
        <v>153</v>
      </c>
      <c r="E108" s="133" t="s">
        <v>88</v>
      </c>
      <c r="F108" s="136">
        <v>1</v>
      </c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99"/>
    </row>
    <row r="109" spans="2:18" s="19" customFormat="1" ht="41.4">
      <c r="B109" s="133">
        <v>15</v>
      </c>
      <c r="C109" s="134" t="s">
        <v>68</v>
      </c>
      <c r="D109" s="137" t="s">
        <v>110</v>
      </c>
      <c r="E109" s="133" t="s">
        <v>72</v>
      </c>
      <c r="F109" s="136">
        <v>6.64</v>
      </c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99"/>
    </row>
    <row r="110" spans="2:18" s="19" customFormat="1" ht="13.8">
      <c r="B110" s="133"/>
      <c r="C110" s="134"/>
      <c r="D110" s="137" t="s">
        <v>92</v>
      </c>
      <c r="E110" s="133" t="s">
        <v>74</v>
      </c>
      <c r="F110" s="136">
        <f>0.15*F109</f>
        <v>0.99599999999999989</v>
      </c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99"/>
    </row>
    <row r="111" spans="2:18" s="19" customFormat="1" ht="13.8">
      <c r="B111" s="133"/>
      <c r="C111" s="134"/>
      <c r="D111" s="137" t="s">
        <v>91</v>
      </c>
      <c r="E111" s="133" t="s">
        <v>74</v>
      </c>
      <c r="F111" s="136">
        <f>0.4*F109</f>
        <v>2.6560000000000001</v>
      </c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99"/>
    </row>
    <row r="112" spans="2:18" s="19" customFormat="1" ht="13.8">
      <c r="B112" s="133"/>
      <c r="C112" s="134"/>
      <c r="D112" s="137" t="s">
        <v>76</v>
      </c>
      <c r="E112" s="133" t="s">
        <v>73</v>
      </c>
      <c r="F112" s="136">
        <f>0.2*F109</f>
        <v>1.3280000000000001</v>
      </c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99"/>
    </row>
    <row r="113" spans="2:18" s="19" customFormat="1" ht="13.8">
      <c r="B113" s="133"/>
      <c r="C113" s="134"/>
      <c r="D113" s="137" t="s">
        <v>93</v>
      </c>
      <c r="E113" s="133" t="s">
        <v>74</v>
      </c>
      <c r="F113" s="136">
        <f>0.35*F109</f>
        <v>2.3239999999999998</v>
      </c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99"/>
    </row>
    <row r="114" spans="2:18" s="19" customFormat="1" ht="41.4">
      <c r="B114" s="133">
        <v>18</v>
      </c>
      <c r="C114" s="134" t="s">
        <v>68</v>
      </c>
      <c r="D114" s="141" t="s">
        <v>163</v>
      </c>
      <c r="E114" s="133" t="s">
        <v>72</v>
      </c>
      <c r="F114" s="136">
        <v>19.77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99"/>
    </row>
    <row r="115" spans="2:18" s="19" customFormat="1" ht="27.6">
      <c r="B115" s="133">
        <v>19</v>
      </c>
      <c r="C115" s="134" t="s">
        <v>68</v>
      </c>
      <c r="D115" s="137" t="s">
        <v>94</v>
      </c>
      <c r="E115" s="133" t="s">
        <v>72</v>
      </c>
      <c r="F115" s="136">
        <v>19.77</v>
      </c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99"/>
    </row>
    <row r="116" spans="2:18" s="19" customFormat="1" ht="13.8">
      <c r="B116" s="133"/>
      <c r="C116" s="134"/>
      <c r="D116" s="137" t="s">
        <v>92</v>
      </c>
      <c r="E116" s="133" t="s">
        <v>74</v>
      </c>
      <c r="F116" s="136">
        <f>0.15*F115</f>
        <v>2.9655</v>
      </c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99"/>
    </row>
    <row r="117" spans="2:18" s="19" customFormat="1" ht="13.8">
      <c r="B117" s="133"/>
      <c r="C117" s="134"/>
      <c r="D117" s="137" t="s">
        <v>91</v>
      </c>
      <c r="E117" s="133" t="s">
        <v>74</v>
      </c>
      <c r="F117" s="136">
        <f>0.4*F115</f>
        <v>7.9080000000000004</v>
      </c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99"/>
    </row>
    <row r="118" spans="2:18" s="19" customFormat="1" ht="13.8">
      <c r="B118" s="133"/>
      <c r="C118" s="134"/>
      <c r="D118" s="137" t="s">
        <v>76</v>
      </c>
      <c r="E118" s="133" t="s">
        <v>73</v>
      </c>
      <c r="F118" s="136">
        <f>0.2*F115</f>
        <v>3.9540000000000002</v>
      </c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99"/>
    </row>
    <row r="119" spans="2:18" s="19" customFormat="1" ht="13.8">
      <c r="B119" s="133"/>
      <c r="C119" s="134"/>
      <c r="D119" s="137" t="s">
        <v>93</v>
      </c>
      <c r="E119" s="133" t="s">
        <v>74</v>
      </c>
      <c r="F119" s="136">
        <f>0.35*F115</f>
        <v>6.9194999999999993</v>
      </c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99"/>
    </row>
    <row r="120" spans="2:18" s="19" customFormat="1" ht="41.4">
      <c r="B120" s="133">
        <v>20</v>
      </c>
      <c r="C120" s="134" t="s">
        <v>68</v>
      </c>
      <c r="D120" s="137" t="s">
        <v>162</v>
      </c>
      <c r="E120" s="133" t="s">
        <v>72</v>
      </c>
      <c r="F120" s="136">
        <v>4.63</v>
      </c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99"/>
    </row>
    <row r="121" spans="2:18" s="19" customFormat="1" ht="27.6">
      <c r="B121" s="133">
        <v>21</v>
      </c>
      <c r="C121" s="134" t="s">
        <v>68</v>
      </c>
      <c r="D121" s="137" t="s">
        <v>109</v>
      </c>
      <c r="E121" s="133" t="s">
        <v>88</v>
      </c>
      <c r="F121" s="136">
        <v>2</v>
      </c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99"/>
    </row>
    <row r="122" spans="2:18" s="19" customFormat="1" ht="14.25" customHeight="1">
      <c r="B122" s="133"/>
      <c r="C122" s="134"/>
      <c r="D122" s="135" t="s">
        <v>130</v>
      </c>
      <c r="E122" s="133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99"/>
    </row>
    <row r="123" spans="2:18" s="19" customFormat="1" ht="27.6">
      <c r="B123" s="133">
        <v>1</v>
      </c>
      <c r="C123" s="134" t="s">
        <v>68</v>
      </c>
      <c r="D123" s="137" t="s">
        <v>148</v>
      </c>
      <c r="E123" s="133" t="s">
        <v>72</v>
      </c>
      <c r="F123" s="136">
        <v>20.9</v>
      </c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99"/>
    </row>
    <row r="124" spans="2:18" s="19" customFormat="1" ht="27.6">
      <c r="B124" s="133">
        <v>2</v>
      </c>
      <c r="C124" s="134" t="s">
        <v>68</v>
      </c>
      <c r="D124" s="137" t="s">
        <v>154</v>
      </c>
      <c r="E124" s="133" t="s">
        <v>72</v>
      </c>
      <c r="F124" s="136">
        <f>3.63*(6.43*2+3.43*2)-2.5*1.2-0.9*2*2-1.05*2.6-0.52*2.6</f>
        <v>60.901599999999995</v>
      </c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99"/>
    </row>
    <row r="125" spans="2:18" s="19" customFormat="1" ht="27.6">
      <c r="B125" s="133">
        <v>3</v>
      </c>
      <c r="C125" s="134" t="s">
        <v>68</v>
      </c>
      <c r="D125" s="137" t="s">
        <v>150</v>
      </c>
      <c r="E125" s="133" t="s">
        <v>72</v>
      </c>
      <c r="F125" s="136">
        <f>1.57*2.6+0.52*1.05</f>
        <v>4.628000000000001</v>
      </c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99"/>
    </row>
    <row r="126" spans="2:18" s="103" customFormat="1" ht="13.8">
      <c r="B126" s="138">
        <v>4</v>
      </c>
      <c r="C126" s="134" t="s">
        <v>68</v>
      </c>
      <c r="D126" s="139" t="s">
        <v>136</v>
      </c>
      <c r="E126" s="138" t="s">
        <v>73</v>
      </c>
      <c r="F126" s="140">
        <v>17.72</v>
      </c>
      <c r="G126" s="140"/>
      <c r="H126" s="140"/>
      <c r="I126" s="140"/>
      <c r="J126" s="140"/>
      <c r="K126" s="140"/>
      <c r="L126" s="140"/>
      <c r="M126" s="140"/>
      <c r="N126" s="140"/>
      <c r="O126" s="140"/>
      <c r="P126" s="140"/>
      <c r="Q126" s="140"/>
      <c r="R126" s="99"/>
    </row>
    <row r="127" spans="2:18" s="19" customFormat="1" ht="27.6">
      <c r="B127" s="133">
        <v>5</v>
      </c>
      <c r="C127" s="134" t="s">
        <v>68</v>
      </c>
      <c r="D127" s="137" t="s">
        <v>139</v>
      </c>
      <c r="E127" s="133" t="s">
        <v>72</v>
      </c>
      <c r="F127" s="136">
        <v>9.89</v>
      </c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99"/>
    </row>
    <row r="128" spans="2:18" s="19" customFormat="1" ht="27.6">
      <c r="B128" s="133">
        <v>6</v>
      </c>
      <c r="C128" s="134" t="s">
        <v>68</v>
      </c>
      <c r="D128" s="137" t="s">
        <v>155</v>
      </c>
      <c r="E128" s="133" t="s">
        <v>72</v>
      </c>
      <c r="F128" s="136">
        <v>8</v>
      </c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99"/>
    </row>
    <row r="129" spans="2:18" s="19" customFormat="1" ht="27.6">
      <c r="B129" s="133">
        <v>7</v>
      </c>
      <c r="C129" s="134" t="s">
        <v>68</v>
      </c>
      <c r="D129" s="137" t="s">
        <v>103</v>
      </c>
      <c r="E129" s="133" t="s">
        <v>73</v>
      </c>
      <c r="F129" s="136">
        <v>6.85</v>
      </c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99"/>
    </row>
    <row r="130" spans="2:18" s="19" customFormat="1" ht="13.8">
      <c r="B130" s="133">
        <v>8</v>
      </c>
      <c r="C130" s="134" t="s">
        <v>68</v>
      </c>
      <c r="D130" s="137" t="s">
        <v>100</v>
      </c>
      <c r="E130" s="133" t="s">
        <v>72</v>
      </c>
      <c r="F130" s="136">
        <v>8</v>
      </c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99"/>
    </row>
    <row r="131" spans="2:18" s="19" customFormat="1" ht="13.8">
      <c r="B131" s="133"/>
      <c r="C131" s="134"/>
      <c r="D131" s="137" t="s">
        <v>102</v>
      </c>
      <c r="E131" s="133" t="s">
        <v>77</v>
      </c>
      <c r="F131" s="136">
        <f>0.3*F130</f>
        <v>2.4</v>
      </c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99"/>
    </row>
    <row r="132" spans="2:18" s="19" customFormat="1" ht="13.8">
      <c r="B132" s="133"/>
      <c r="C132" s="134"/>
      <c r="D132" s="137" t="s">
        <v>101</v>
      </c>
      <c r="E132" s="133" t="s">
        <v>77</v>
      </c>
      <c r="F132" s="136">
        <f>10.5*F130</f>
        <v>84</v>
      </c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99"/>
    </row>
    <row r="133" spans="2:18" s="19" customFormat="1" ht="27.6">
      <c r="B133" s="133">
        <v>9</v>
      </c>
      <c r="C133" s="134" t="s">
        <v>68</v>
      </c>
      <c r="D133" s="137" t="s">
        <v>104</v>
      </c>
      <c r="E133" s="133" t="s">
        <v>72</v>
      </c>
      <c r="F133" s="136">
        <v>60.9</v>
      </c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99"/>
    </row>
    <row r="134" spans="2:18" s="19" customFormat="1" ht="13.8">
      <c r="B134" s="133"/>
      <c r="C134" s="134"/>
      <c r="D134" s="137" t="s">
        <v>75</v>
      </c>
      <c r="E134" s="133" t="s">
        <v>74</v>
      </c>
      <c r="F134" s="136">
        <f>0.11*F133</f>
        <v>6.6989999999999998</v>
      </c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99"/>
    </row>
    <row r="135" spans="2:18" s="19" customFormat="1" ht="13.8">
      <c r="B135" s="133"/>
      <c r="C135" s="134"/>
      <c r="D135" s="137" t="s">
        <v>79</v>
      </c>
      <c r="E135" s="133" t="s">
        <v>77</v>
      </c>
      <c r="F135" s="136">
        <f>2.4*F133</f>
        <v>146.16</v>
      </c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99"/>
    </row>
    <row r="136" spans="2:18" s="19" customFormat="1" ht="13.8">
      <c r="B136" s="133"/>
      <c r="C136" s="134"/>
      <c r="D136" s="137" t="s">
        <v>76</v>
      </c>
      <c r="E136" s="133" t="s">
        <v>73</v>
      </c>
      <c r="F136" s="136">
        <f>0.2*F133</f>
        <v>12.18</v>
      </c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99"/>
    </row>
    <row r="137" spans="2:18" s="19" customFormat="1" ht="13.8">
      <c r="B137" s="133">
        <v>10</v>
      </c>
      <c r="C137" s="134" t="s">
        <v>68</v>
      </c>
      <c r="D137" s="137" t="s">
        <v>78</v>
      </c>
      <c r="E137" s="133" t="s">
        <v>72</v>
      </c>
      <c r="F137" s="136">
        <v>60.9</v>
      </c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  <c r="Q137" s="136"/>
      <c r="R137" s="99"/>
    </row>
    <row r="138" spans="2:18" s="19" customFormat="1" ht="13.8">
      <c r="B138" s="133"/>
      <c r="C138" s="134"/>
      <c r="D138" s="137" t="s">
        <v>80</v>
      </c>
      <c r="E138" s="133" t="s">
        <v>74</v>
      </c>
      <c r="F138" s="136">
        <f>0.15*F137</f>
        <v>9.1349999999999998</v>
      </c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99"/>
    </row>
    <row r="139" spans="2:18" s="19" customFormat="1" ht="13.8">
      <c r="B139" s="133"/>
      <c r="C139" s="134"/>
      <c r="D139" s="137" t="s">
        <v>81</v>
      </c>
      <c r="E139" s="133" t="s">
        <v>74</v>
      </c>
      <c r="F139" s="136">
        <f>0.3*F137</f>
        <v>18.27</v>
      </c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  <c r="Q139" s="136"/>
      <c r="R139" s="99"/>
    </row>
    <row r="140" spans="2:18" s="19" customFormat="1" ht="41.4">
      <c r="B140" s="133">
        <v>11</v>
      </c>
      <c r="C140" s="134" t="s">
        <v>68</v>
      </c>
      <c r="D140" s="137" t="s">
        <v>163</v>
      </c>
      <c r="E140" s="133" t="s">
        <v>72</v>
      </c>
      <c r="F140" s="136">
        <v>9.89</v>
      </c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99"/>
    </row>
    <row r="141" spans="2:18" s="19" customFormat="1" ht="27.6">
      <c r="B141" s="133">
        <v>12</v>
      </c>
      <c r="C141" s="134" t="s">
        <v>68</v>
      </c>
      <c r="D141" s="137" t="s">
        <v>164</v>
      </c>
      <c r="E141" s="133" t="s">
        <v>72</v>
      </c>
      <c r="F141" s="136">
        <v>9.89</v>
      </c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99"/>
    </row>
    <row r="142" spans="2:18" s="19" customFormat="1" ht="13.8">
      <c r="B142" s="133"/>
      <c r="C142" s="134"/>
      <c r="D142" s="137" t="s">
        <v>92</v>
      </c>
      <c r="E142" s="133" t="s">
        <v>74</v>
      </c>
      <c r="F142" s="136">
        <f>0.15*F141</f>
        <v>1.4835</v>
      </c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99"/>
    </row>
    <row r="143" spans="2:18" s="19" customFormat="1" ht="13.8">
      <c r="B143" s="133"/>
      <c r="C143" s="134"/>
      <c r="D143" s="137" t="s">
        <v>91</v>
      </c>
      <c r="E143" s="133" t="s">
        <v>74</v>
      </c>
      <c r="F143" s="136">
        <f>0.4*F141</f>
        <v>3.9560000000000004</v>
      </c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99"/>
    </row>
    <row r="144" spans="2:18" s="19" customFormat="1" ht="13.8">
      <c r="B144" s="133"/>
      <c r="C144" s="134"/>
      <c r="D144" s="137" t="s">
        <v>76</v>
      </c>
      <c r="E144" s="133" t="s">
        <v>73</v>
      </c>
      <c r="F144" s="136">
        <f>0.2*F141</f>
        <v>1.9780000000000002</v>
      </c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99"/>
    </row>
    <row r="145" spans="2:18" s="19" customFormat="1" ht="13.8">
      <c r="B145" s="133"/>
      <c r="C145" s="134"/>
      <c r="D145" s="137" t="s">
        <v>93</v>
      </c>
      <c r="E145" s="133" t="s">
        <v>74</v>
      </c>
      <c r="F145" s="136">
        <f>0.35*F141</f>
        <v>3.4615</v>
      </c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99"/>
    </row>
    <row r="146" spans="2:18" s="19" customFormat="1" ht="41.4">
      <c r="B146" s="133">
        <v>13</v>
      </c>
      <c r="C146" s="134" t="s">
        <v>68</v>
      </c>
      <c r="D146" s="137" t="s">
        <v>162</v>
      </c>
      <c r="E146" s="133" t="s">
        <v>72</v>
      </c>
      <c r="F146" s="136">
        <v>4.63</v>
      </c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99"/>
    </row>
    <row r="147" spans="2:18" s="19" customFormat="1" ht="27.6">
      <c r="B147" s="133">
        <v>14</v>
      </c>
      <c r="C147" s="134" t="s">
        <v>68</v>
      </c>
      <c r="D147" s="137" t="s">
        <v>160</v>
      </c>
      <c r="E147" s="133" t="s">
        <v>72</v>
      </c>
      <c r="F147" s="136">
        <v>0.6</v>
      </c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99"/>
    </row>
    <row r="148" spans="2:18" s="19" customFormat="1" ht="13.8">
      <c r="B148" s="133">
        <v>15</v>
      </c>
      <c r="C148" s="134" t="s">
        <v>68</v>
      </c>
      <c r="D148" s="137" t="s">
        <v>107</v>
      </c>
      <c r="E148" s="133" t="s">
        <v>72</v>
      </c>
      <c r="F148" s="136">
        <v>21.5</v>
      </c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99"/>
    </row>
    <row r="149" spans="2:18" s="19" customFormat="1" ht="13.8">
      <c r="B149" s="133"/>
      <c r="C149" s="134"/>
      <c r="D149" s="137" t="s">
        <v>108</v>
      </c>
      <c r="E149" s="133" t="s">
        <v>74</v>
      </c>
      <c r="F149" s="136">
        <f>0.35*F148</f>
        <v>7.5249999999999995</v>
      </c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99"/>
    </row>
    <row r="150" spans="2:18" s="19" customFormat="1" ht="13.8">
      <c r="B150" s="133">
        <v>16</v>
      </c>
      <c r="C150" s="134" t="s">
        <v>68</v>
      </c>
      <c r="D150" s="137" t="s">
        <v>85</v>
      </c>
      <c r="E150" s="133" t="s">
        <v>73</v>
      </c>
      <c r="F150" s="136">
        <v>17.72</v>
      </c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99"/>
    </row>
    <row r="151" spans="2:18" s="19" customFormat="1" ht="13.8">
      <c r="B151" s="133"/>
      <c r="C151" s="134"/>
      <c r="D151" s="137" t="s">
        <v>86</v>
      </c>
      <c r="E151" s="133" t="s">
        <v>73</v>
      </c>
      <c r="F151" s="136">
        <f>F150*1.1</f>
        <v>19.492000000000001</v>
      </c>
      <c r="G151" s="136"/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99"/>
    </row>
    <row r="152" spans="2:18" s="19" customFormat="1" ht="13.8">
      <c r="B152" s="133"/>
      <c r="C152" s="134"/>
      <c r="D152" s="137" t="s">
        <v>87</v>
      </c>
      <c r="E152" s="133" t="s">
        <v>88</v>
      </c>
      <c r="F152" s="136">
        <v>54</v>
      </c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  <c r="Q152" s="136"/>
      <c r="R152" s="99"/>
    </row>
    <row r="153" spans="2:18" s="19" customFormat="1" ht="27.6">
      <c r="B153" s="133">
        <v>17</v>
      </c>
      <c r="C153" s="134" t="s">
        <v>68</v>
      </c>
      <c r="D153" s="137" t="s">
        <v>111</v>
      </c>
      <c r="E153" s="133" t="s">
        <v>88</v>
      </c>
      <c r="F153" s="136">
        <v>1</v>
      </c>
      <c r="G153" s="136"/>
      <c r="H153" s="136"/>
      <c r="I153" s="136"/>
      <c r="J153" s="136"/>
      <c r="K153" s="136"/>
      <c r="L153" s="136"/>
      <c r="M153" s="136"/>
      <c r="N153" s="136"/>
      <c r="O153" s="136"/>
      <c r="P153" s="136"/>
      <c r="Q153" s="136"/>
      <c r="R153" s="99"/>
    </row>
    <row r="154" spans="2:18" s="19" customFormat="1" ht="13.8">
      <c r="B154" s="133"/>
      <c r="C154" s="134"/>
      <c r="D154" s="135" t="s">
        <v>131</v>
      </c>
      <c r="E154" s="133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99"/>
    </row>
    <row r="155" spans="2:18" s="19" customFormat="1" ht="27.6">
      <c r="B155" s="133">
        <v>1</v>
      </c>
      <c r="C155" s="134" t="s">
        <v>68</v>
      </c>
      <c r="D155" s="137" t="s">
        <v>148</v>
      </c>
      <c r="E155" s="133" t="s">
        <v>72</v>
      </c>
      <c r="F155" s="136">
        <f>2.9*6.8</f>
        <v>19.72</v>
      </c>
      <c r="G155" s="136"/>
      <c r="H155" s="136"/>
      <c r="I155" s="136"/>
      <c r="J155" s="136"/>
      <c r="K155" s="136"/>
      <c r="L155" s="136"/>
      <c r="M155" s="136"/>
      <c r="N155" s="136"/>
      <c r="O155" s="136"/>
      <c r="P155" s="136"/>
      <c r="Q155" s="136"/>
      <c r="R155" s="99"/>
    </row>
    <row r="156" spans="2:18" s="19" customFormat="1" ht="41.4">
      <c r="B156" s="133">
        <v>2</v>
      </c>
      <c r="C156" s="134" t="s">
        <v>68</v>
      </c>
      <c r="D156" s="137" t="s">
        <v>156</v>
      </c>
      <c r="E156" s="133" t="s">
        <v>72</v>
      </c>
      <c r="F156" s="136">
        <v>18.88</v>
      </c>
      <c r="G156" s="136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99"/>
    </row>
    <row r="157" spans="2:18" s="19" customFormat="1" ht="41.4">
      <c r="B157" s="133">
        <v>3</v>
      </c>
      <c r="C157" s="134" t="s">
        <v>68</v>
      </c>
      <c r="D157" s="137" t="s">
        <v>157</v>
      </c>
      <c r="E157" s="133" t="s">
        <v>72</v>
      </c>
      <c r="F157" s="136">
        <v>12.93</v>
      </c>
      <c r="G157" s="136"/>
      <c r="H157" s="136"/>
      <c r="I157" s="136"/>
      <c r="J157" s="136"/>
      <c r="K157" s="136"/>
      <c r="L157" s="136"/>
      <c r="M157" s="136"/>
      <c r="N157" s="136"/>
      <c r="O157" s="136"/>
      <c r="P157" s="136"/>
      <c r="Q157" s="136"/>
      <c r="R157" s="99"/>
    </row>
    <row r="158" spans="2:18" s="19" customFormat="1" ht="41.4">
      <c r="B158" s="133">
        <v>4</v>
      </c>
      <c r="C158" s="134" t="s">
        <v>68</v>
      </c>
      <c r="D158" s="137" t="s">
        <v>158</v>
      </c>
      <c r="E158" s="133" t="s">
        <v>88</v>
      </c>
      <c r="F158" s="136">
        <v>49</v>
      </c>
      <c r="G158" s="136"/>
      <c r="H158" s="136"/>
      <c r="I158" s="136"/>
      <c r="J158" s="136"/>
      <c r="K158" s="136"/>
      <c r="L158" s="136"/>
      <c r="M158" s="136"/>
      <c r="N158" s="136"/>
      <c r="O158" s="136"/>
      <c r="P158" s="136"/>
      <c r="Q158" s="136"/>
      <c r="R158" s="99"/>
    </row>
    <row r="159" spans="2:18" s="103" customFormat="1" ht="13.8">
      <c r="B159" s="138">
        <v>5</v>
      </c>
      <c r="C159" s="134" t="s">
        <v>68</v>
      </c>
      <c r="D159" s="139" t="s">
        <v>136</v>
      </c>
      <c r="E159" s="138" t="s">
        <v>73</v>
      </c>
      <c r="F159" s="140">
        <v>5</v>
      </c>
      <c r="G159" s="140"/>
      <c r="H159" s="140"/>
      <c r="I159" s="140"/>
      <c r="J159" s="140"/>
      <c r="K159" s="140"/>
      <c r="L159" s="140"/>
      <c r="M159" s="140"/>
      <c r="N159" s="140"/>
      <c r="O159" s="140"/>
      <c r="P159" s="140"/>
      <c r="Q159" s="140"/>
      <c r="R159" s="99"/>
    </row>
    <row r="160" spans="2:18" s="19" customFormat="1" ht="27.6">
      <c r="B160" s="133">
        <v>6</v>
      </c>
      <c r="C160" s="134" t="s">
        <v>68</v>
      </c>
      <c r="D160" s="137" t="s">
        <v>139</v>
      </c>
      <c r="E160" s="133" t="s">
        <v>72</v>
      </c>
      <c r="F160" s="136">
        <f>0.5*2.5*2*6+0.5*1.2+0.16*3.25*6+0.16*1.5*3+2.4*0.8*3+0.5*2.5*6-0.16*3.25</f>
        <v>32.179999999999993</v>
      </c>
      <c r="G160" s="136"/>
      <c r="H160" s="136"/>
      <c r="I160" s="136"/>
      <c r="J160" s="136"/>
      <c r="K160" s="136"/>
      <c r="L160" s="136"/>
      <c r="M160" s="136"/>
      <c r="N160" s="136"/>
      <c r="O160" s="136"/>
      <c r="P160" s="136"/>
      <c r="Q160" s="136"/>
      <c r="R160" s="99"/>
    </row>
    <row r="161" spans="2:18" s="19" customFormat="1" ht="27.6">
      <c r="B161" s="133">
        <v>7</v>
      </c>
      <c r="C161" s="134" t="s">
        <v>68</v>
      </c>
      <c r="D161" s="137" t="s">
        <v>159</v>
      </c>
      <c r="E161" s="133" t="s">
        <v>73</v>
      </c>
      <c r="F161" s="136">
        <v>3.25</v>
      </c>
      <c r="G161" s="136"/>
      <c r="H161" s="136"/>
      <c r="I161" s="136"/>
      <c r="J161" s="136"/>
      <c r="K161" s="136"/>
      <c r="L161" s="136"/>
      <c r="M161" s="136"/>
      <c r="N161" s="136"/>
      <c r="O161" s="136"/>
      <c r="P161" s="136"/>
      <c r="Q161" s="136"/>
      <c r="R161" s="99"/>
    </row>
    <row r="162" spans="2:18" s="19" customFormat="1" ht="27.6">
      <c r="B162" s="133">
        <v>8</v>
      </c>
      <c r="C162" s="134" t="s">
        <v>68</v>
      </c>
      <c r="D162" s="137" t="s">
        <v>132</v>
      </c>
      <c r="E162" s="133" t="s">
        <v>73</v>
      </c>
      <c r="F162" s="136">
        <v>2.5</v>
      </c>
      <c r="G162" s="136"/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99"/>
    </row>
    <row r="163" spans="2:18" s="19" customFormat="1" ht="13.8">
      <c r="B163" s="133">
        <v>9</v>
      </c>
      <c r="C163" s="134" t="s">
        <v>68</v>
      </c>
      <c r="D163" s="137" t="s">
        <v>107</v>
      </c>
      <c r="E163" s="133" t="s">
        <v>72</v>
      </c>
      <c r="F163" s="136">
        <v>19.72</v>
      </c>
      <c r="G163" s="136"/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99"/>
    </row>
    <row r="164" spans="2:18" s="19" customFormat="1" ht="13.8">
      <c r="B164" s="133"/>
      <c r="C164" s="134"/>
      <c r="D164" s="137" t="s">
        <v>108</v>
      </c>
      <c r="E164" s="133" t="s">
        <v>74</v>
      </c>
      <c r="F164" s="136">
        <f>0.35*F163</f>
        <v>6.9019999999999992</v>
      </c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99"/>
    </row>
    <row r="165" spans="2:18" s="19" customFormat="1" ht="13.8">
      <c r="B165" s="133">
        <v>10</v>
      </c>
      <c r="C165" s="134" t="s">
        <v>68</v>
      </c>
      <c r="D165" s="137" t="s">
        <v>85</v>
      </c>
      <c r="E165" s="133" t="s">
        <v>73</v>
      </c>
      <c r="F165" s="136">
        <v>5</v>
      </c>
      <c r="G165" s="136"/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99"/>
    </row>
    <row r="166" spans="2:18" s="19" customFormat="1" ht="13.8">
      <c r="B166" s="133"/>
      <c r="C166" s="134"/>
      <c r="D166" s="137" t="s">
        <v>86</v>
      </c>
      <c r="E166" s="133" t="s">
        <v>73</v>
      </c>
      <c r="F166" s="136">
        <f>F165*1.1</f>
        <v>5.5</v>
      </c>
      <c r="G166" s="136"/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99"/>
    </row>
    <row r="167" spans="2:18" s="19" customFormat="1" ht="13.8">
      <c r="B167" s="133"/>
      <c r="C167" s="134"/>
      <c r="D167" s="137" t="s">
        <v>87</v>
      </c>
      <c r="E167" s="133" t="s">
        <v>88</v>
      </c>
      <c r="F167" s="136">
        <v>15</v>
      </c>
      <c r="G167" s="136"/>
      <c r="H167" s="136"/>
      <c r="I167" s="136"/>
      <c r="J167" s="136"/>
      <c r="K167" s="136"/>
      <c r="L167" s="136"/>
      <c r="M167" s="136"/>
      <c r="N167" s="136"/>
      <c r="O167" s="136"/>
      <c r="P167" s="136"/>
      <c r="Q167" s="136"/>
      <c r="R167" s="99"/>
    </row>
    <row r="168" spans="2:18" s="19" customFormat="1" ht="27.6">
      <c r="B168" s="133">
        <v>11</v>
      </c>
      <c r="C168" s="134" t="s">
        <v>68</v>
      </c>
      <c r="D168" s="137" t="s">
        <v>112</v>
      </c>
      <c r="E168" s="133" t="s">
        <v>72</v>
      </c>
      <c r="F168" s="136">
        <v>31.81</v>
      </c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99"/>
    </row>
    <row r="169" spans="2:18" s="19" customFormat="1" ht="13.8">
      <c r="B169" s="133"/>
      <c r="C169" s="134"/>
      <c r="D169" s="137" t="s">
        <v>108</v>
      </c>
      <c r="E169" s="133" t="s">
        <v>74</v>
      </c>
      <c r="F169" s="136">
        <f>0.35*F168</f>
        <v>11.1335</v>
      </c>
      <c r="G169" s="136"/>
      <c r="H169" s="136"/>
      <c r="I169" s="136"/>
      <c r="J169" s="136"/>
      <c r="K169" s="136"/>
      <c r="L169" s="136"/>
      <c r="M169" s="136"/>
      <c r="N169" s="136"/>
      <c r="O169" s="136"/>
      <c r="P169" s="136"/>
      <c r="Q169" s="136"/>
      <c r="R169" s="99"/>
    </row>
    <row r="170" spans="2:18" s="19" customFormat="1" ht="27.6">
      <c r="B170" s="133">
        <v>12</v>
      </c>
      <c r="C170" s="134" t="s">
        <v>68</v>
      </c>
      <c r="D170" s="137" t="s">
        <v>113</v>
      </c>
      <c r="E170" s="133" t="s">
        <v>88</v>
      </c>
      <c r="F170" s="136">
        <v>49</v>
      </c>
      <c r="G170" s="136"/>
      <c r="H170" s="136"/>
      <c r="I170" s="136"/>
      <c r="J170" s="136"/>
      <c r="K170" s="136"/>
      <c r="L170" s="136"/>
      <c r="M170" s="136"/>
      <c r="N170" s="136"/>
      <c r="O170" s="136"/>
      <c r="P170" s="136"/>
      <c r="Q170" s="136"/>
      <c r="R170" s="99"/>
    </row>
    <row r="171" spans="2:18" s="19" customFormat="1" ht="55.2">
      <c r="B171" s="133">
        <v>13</v>
      </c>
      <c r="C171" s="134" t="s">
        <v>68</v>
      </c>
      <c r="D171" s="137" t="s">
        <v>161</v>
      </c>
      <c r="E171" s="133" t="s">
        <v>88</v>
      </c>
      <c r="F171" s="136">
        <v>1</v>
      </c>
      <c r="G171" s="136"/>
      <c r="H171" s="136"/>
      <c r="I171" s="136"/>
      <c r="J171" s="136"/>
      <c r="K171" s="136"/>
      <c r="L171" s="136"/>
      <c r="M171" s="136"/>
      <c r="N171" s="136"/>
      <c r="O171" s="136"/>
      <c r="P171" s="136"/>
      <c r="Q171" s="136"/>
      <c r="R171" s="99"/>
    </row>
    <row r="172" spans="2:18" s="19" customFormat="1" ht="41.4">
      <c r="B172" s="133">
        <v>14</v>
      </c>
      <c r="C172" s="134" t="s">
        <v>68</v>
      </c>
      <c r="D172" s="137" t="s">
        <v>115</v>
      </c>
      <c r="E172" s="133" t="s">
        <v>72</v>
      </c>
      <c r="F172" s="136">
        <v>10.23</v>
      </c>
      <c r="G172" s="136"/>
      <c r="H172" s="136"/>
      <c r="I172" s="136"/>
      <c r="J172" s="136"/>
      <c r="K172" s="136"/>
      <c r="L172" s="136"/>
      <c r="M172" s="136"/>
      <c r="N172" s="136"/>
      <c r="O172" s="136"/>
      <c r="P172" s="136"/>
      <c r="Q172" s="136"/>
      <c r="R172" s="99"/>
    </row>
    <row r="173" spans="2:18" s="19" customFormat="1" ht="13.8">
      <c r="B173" s="133"/>
      <c r="C173" s="134"/>
      <c r="D173" s="137" t="s">
        <v>92</v>
      </c>
      <c r="E173" s="133" t="s">
        <v>74</v>
      </c>
      <c r="F173" s="136">
        <f>0.15*F172</f>
        <v>1.5345</v>
      </c>
      <c r="G173" s="136"/>
      <c r="H173" s="136"/>
      <c r="I173" s="136"/>
      <c r="J173" s="136"/>
      <c r="K173" s="136"/>
      <c r="L173" s="136"/>
      <c r="M173" s="136"/>
      <c r="N173" s="136"/>
      <c r="O173" s="136"/>
      <c r="P173" s="136"/>
      <c r="Q173" s="136"/>
      <c r="R173" s="99"/>
    </row>
    <row r="174" spans="2:18" s="19" customFormat="1" ht="13.8">
      <c r="B174" s="133"/>
      <c r="C174" s="134"/>
      <c r="D174" s="137" t="s">
        <v>91</v>
      </c>
      <c r="E174" s="133" t="s">
        <v>74</v>
      </c>
      <c r="F174" s="136">
        <f>0.4*F172</f>
        <v>4.0920000000000005</v>
      </c>
      <c r="G174" s="136"/>
      <c r="H174" s="136"/>
      <c r="I174" s="136"/>
      <c r="J174" s="136"/>
      <c r="K174" s="136"/>
      <c r="L174" s="136"/>
      <c r="M174" s="136"/>
      <c r="N174" s="136"/>
      <c r="O174" s="136"/>
      <c r="P174" s="136"/>
      <c r="Q174" s="136"/>
      <c r="R174" s="99"/>
    </row>
    <row r="175" spans="2:18" s="19" customFormat="1" ht="13.8">
      <c r="B175" s="133"/>
      <c r="C175" s="134"/>
      <c r="D175" s="137" t="s">
        <v>76</v>
      </c>
      <c r="E175" s="133" t="s">
        <v>73</v>
      </c>
      <c r="F175" s="136">
        <f>0.2*F172</f>
        <v>2.0460000000000003</v>
      </c>
      <c r="G175" s="136"/>
      <c r="H175" s="136"/>
      <c r="I175" s="136"/>
      <c r="J175" s="136"/>
      <c r="K175" s="136"/>
      <c r="L175" s="136"/>
      <c r="M175" s="136"/>
      <c r="N175" s="136"/>
      <c r="O175" s="136"/>
      <c r="P175" s="136"/>
      <c r="Q175" s="136"/>
      <c r="R175" s="99"/>
    </row>
    <row r="176" spans="2:18" s="19" customFormat="1" ht="13.8">
      <c r="B176" s="133"/>
      <c r="C176" s="134"/>
      <c r="D176" s="137" t="s">
        <v>93</v>
      </c>
      <c r="E176" s="133" t="s">
        <v>74</v>
      </c>
      <c r="F176" s="136">
        <f>0.35*F172</f>
        <v>3.5804999999999998</v>
      </c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99"/>
    </row>
    <row r="177" spans="2:24" s="19" customFormat="1" ht="41.4">
      <c r="B177" s="133">
        <v>15</v>
      </c>
      <c r="C177" s="134" t="s">
        <v>68</v>
      </c>
      <c r="D177" s="141" t="s">
        <v>144</v>
      </c>
      <c r="E177" s="133" t="s">
        <v>72</v>
      </c>
      <c r="F177" s="136">
        <v>32.18</v>
      </c>
      <c r="G177" s="136"/>
      <c r="H177" s="136"/>
      <c r="I177" s="136"/>
      <c r="J177" s="136"/>
      <c r="K177" s="136"/>
      <c r="L177" s="136"/>
      <c r="M177" s="136"/>
      <c r="N177" s="136"/>
      <c r="O177" s="136"/>
      <c r="P177" s="136"/>
      <c r="Q177" s="136"/>
      <c r="R177" s="99"/>
    </row>
    <row r="178" spans="2:24" s="19" customFormat="1" ht="13.8">
      <c r="B178" s="133">
        <v>16</v>
      </c>
      <c r="C178" s="134" t="s">
        <v>68</v>
      </c>
      <c r="D178" s="137" t="s">
        <v>114</v>
      </c>
      <c r="E178" s="133" t="s">
        <v>73</v>
      </c>
      <c r="F178" s="136">
        <v>3.25</v>
      </c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136"/>
      <c r="R178" s="99"/>
    </row>
    <row r="179" spans="2:24" s="19" customFormat="1" ht="27.6">
      <c r="B179" s="133">
        <v>17</v>
      </c>
      <c r="C179" s="134" t="s">
        <v>68</v>
      </c>
      <c r="D179" s="137" t="s">
        <v>164</v>
      </c>
      <c r="E179" s="133" t="s">
        <v>72</v>
      </c>
      <c r="F179" s="136">
        <v>32.700000000000003</v>
      </c>
      <c r="G179" s="136"/>
      <c r="H179" s="136"/>
      <c r="I179" s="136"/>
      <c r="J179" s="136"/>
      <c r="K179" s="136"/>
      <c r="L179" s="136"/>
      <c r="M179" s="136"/>
      <c r="N179" s="136"/>
      <c r="O179" s="136"/>
      <c r="P179" s="136"/>
      <c r="Q179" s="136"/>
      <c r="R179" s="99"/>
    </row>
    <row r="180" spans="2:24" s="19" customFormat="1" ht="13.8">
      <c r="B180" s="133"/>
      <c r="C180" s="134"/>
      <c r="D180" s="137" t="s">
        <v>92</v>
      </c>
      <c r="E180" s="133" t="s">
        <v>74</v>
      </c>
      <c r="F180" s="136">
        <f>0.15*F179</f>
        <v>4.9050000000000002</v>
      </c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99"/>
    </row>
    <row r="181" spans="2:24" s="19" customFormat="1" ht="13.8">
      <c r="B181" s="133"/>
      <c r="C181" s="134"/>
      <c r="D181" s="137" t="s">
        <v>91</v>
      </c>
      <c r="E181" s="133" t="s">
        <v>74</v>
      </c>
      <c r="F181" s="136">
        <f>0.4*F179</f>
        <v>13.080000000000002</v>
      </c>
      <c r="G181" s="136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99"/>
    </row>
    <row r="182" spans="2:24" s="19" customFormat="1" ht="13.8">
      <c r="B182" s="133"/>
      <c r="C182" s="134"/>
      <c r="D182" s="137" t="s">
        <v>76</v>
      </c>
      <c r="E182" s="133" t="s">
        <v>73</v>
      </c>
      <c r="F182" s="136">
        <f>0.2*F179</f>
        <v>6.5400000000000009</v>
      </c>
      <c r="G182" s="13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99"/>
    </row>
    <row r="183" spans="2:24" s="19" customFormat="1" ht="13.8">
      <c r="B183" s="133"/>
      <c r="C183" s="134"/>
      <c r="D183" s="137" t="s">
        <v>93</v>
      </c>
      <c r="E183" s="133" t="s">
        <v>74</v>
      </c>
      <c r="F183" s="136">
        <f>0.35*F179</f>
        <v>11.445</v>
      </c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99"/>
    </row>
    <row r="184" spans="2:24" s="19" customFormat="1" ht="27.6">
      <c r="B184" s="133">
        <v>18</v>
      </c>
      <c r="C184" s="134" t="s">
        <v>68</v>
      </c>
      <c r="D184" s="137" t="s">
        <v>106</v>
      </c>
      <c r="E184" s="133" t="s">
        <v>88</v>
      </c>
      <c r="F184" s="136">
        <v>3</v>
      </c>
      <c r="G184" s="136"/>
      <c r="H184" s="136"/>
      <c r="I184" s="136"/>
      <c r="J184" s="136"/>
      <c r="K184" s="136"/>
      <c r="L184" s="136"/>
      <c r="M184" s="136"/>
      <c r="N184" s="136"/>
      <c r="O184" s="136"/>
      <c r="P184" s="136"/>
      <c r="Q184" s="136"/>
      <c r="R184" s="99"/>
    </row>
    <row r="185" spans="2:24" s="19" customFormat="1" ht="13.8">
      <c r="B185" s="133"/>
      <c r="C185" s="134"/>
      <c r="D185" s="135" t="s">
        <v>116</v>
      </c>
      <c r="E185" s="145"/>
      <c r="F185" s="146"/>
      <c r="G185" s="146"/>
      <c r="H185" s="146"/>
      <c r="I185" s="146"/>
      <c r="J185" s="146"/>
      <c r="K185" s="146"/>
      <c r="L185" s="146"/>
      <c r="M185" s="146"/>
      <c r="N185" s="146"/>
      <c r="O185" s="146"/>
      <c r="P185" s="146"/>
      <c r="Q185" s="146"/>
      <c r="R185" s="99"/>
    </row>
    <row r="186" spans="2:24" s="19" customFormat="1" ht="14.4" thickBot="1">
      <c r="B186" s="157">
        <v>1</v>
      </c>
      <c r="C186" s="158" t="s">
        <v>68</v>
      </c>
      <c r="D186" s="155" t="s">
        <v>133</v>
      </c>
      <c r="E186" s="156" t="s">
        <v>134</v>
      </c>
      <c r="F186" s="147">
        <v>1</v>
      </c>
      <c r="G186" s="148"/>
      <c r="H186" s="147"/>
      <c r="I186" s="147"/>
      <c r="J186" s="148"/>
      <c r="K186" s="147"/>
      <c r="L186" s="147"/>
      <c r="M186" s="153"/>
      <c r="N186" s="153"/>
      <c r="O186" s="153"/>
      <c r="P186" s="153"/>
      <c r="Q186" s="153"/>
      <c r="R186" s="99"/>
    </row>
    <row r="187" spans="2:24" s="7" customFormat="1" ht="14.4" thickBot="1">
      <c r="B187" s="159"/>
      <c r="C187" s="159"/>
      <c r="D187" s="246" t="s">
        <v>34</v>
      </c>
      <c r="E187" s="247"/>
      <c r="F187" s="247"/>
      <c r="G187" s="247"/>
      <c r="H187" s="247"/>
      <c r="I187" s="247"/>
      <c r="J187" s="247"/>
      <c r="K187" s="247"/>
      <c r="L187" s="248"/>
      <c r="M187" s="154"/>
      <c r="N187" s="154"/>
      <c r="O187" s="150"/>
      <c r="P187" s="154"/>
      <c r="Q187" s="150"/>
      <c r="S187" s="8"/>
      <c r="T187" s="8"/>
      <c r="U187" s="8"/>
      <c r="V187" s="8"/>
      <c r="W187" s="8"/>
    </row>
    <row r="188" spans="2:24" s="7" customFormat="1" ht="15" customHeight="1" thickBot="1">
      <c r="B188" s="251" t="s">
        <v>15</v>
      </c>
      <c r="C188" s="252"/>
      <c r="D188" s="252"/>
      <c r="E188" s="252"/>
      <c r="F188" s="252"/>
      <c r="G188" s="252"/>
      <c r="H188" s="252"/>
      <c r="I188" s="252"/>
      <c r="J188" s="252"/>
      <c r="K188" s="252"/>
      <c r="L188" s="252"/>
      <c r="M188" s="252"/>
      <c r="N188" s="253"/>
      <c r="O188" s="149"/>
      <c r="P188" s="151"/>
      <c r="Q188" s="150">
        <f>SUM(Q187:Q187)</f>
        <v>0</v>
      </c>
      <c r="S188" s="8"/>
      <c r="W188" s="8"/>
    </row>
    <row r="189" spans="2:24" s="7" customFormat="1" ht="34.5" customHeight="1">
      <c r="B189" s="254"/>
      <c r="C189" s="254"/>
      <c r="D189" s="254"/>
      <c r="E189" s="254"/>
      <c r="F189" s="254"/>
      <c r="G189" s="254"/>
      <c r="H189" s="254"/>
      <c r="I189" s="254"/>
      <c r="J189" s="254"/>
      <c r="K189" s="254"/>
      <c r="L189" s="254"/>
      <c r="M189" s="254"/>
      <c r="N189" s="254"/>
      <c r="O189" s="254"/>
      <c r="P189" s="254"/>
      <c r="Q189" s="254"/>
      <c r="S189" s="8"/>
      <c r="W189" s="8"/>
      <c r="X189" s="12"/>
    </row>
    <row r="190" spans="2:24" s="7" customFormat="1" ht="35.25" customHeight="1">
      <c r="B190" s="249" t="s">
        <v>124</v>
      </c>
      <c r="C190" s="250"/>
      <c r="D190" s="250"/>
      <c r="E190" s="250"/>
      <c r="F190" s="250"/>
      <c r="G190" s="250"/>
      <c r="H190" s="250"/>
      <c r="I190" s="250"/>
      <c r="J190" s="250"/>
      <c r="K190" s="250"/>
      <c r="L190" s="250"/>
      <c r="M190" s="250"/>
      <c r="N190" s="250"/>
      <c r="O190" s="250"/>
      <c r="P190" s="250"/>
      <c r="Q190" s="250"/>
    </row>
    <row r="191" spans="2:24" ht="13.8">
      <c r="B191" s="255" t="s">
        <v>4</v>
      </c>
      <c r="C191" s="255"/>
      <c r="D191" s="257"/>
      <c r="E191" s="257"/>
      <c r="F191" s="257"/>
      <c r="G191" s="256"/>
      <c r="H191" s="256"/>
      <c r="I191" s="256"/>
      <c r="J191" s="255" t="s">
        <v>5</v>
      </c>
      <c r="K191" s="255"/>
      <c r="L191" s="255"/>
      <c r="M191" s="257"/>
      <c r="N191" s="257"/>
      <c r="O191" s="257"/>
      <c r="P191" s="257"/>
      <c r="Q191" s="257"/>
    </row>
    <row r="192" spans="2:24" ht="13.8">
      <c r="B192" s="256"/>
      <c r="C192" s="256"/>
      <c r="D192" s="245" t="s">
        <v>30</v>
      </c>
      <c r="E192" s="245"/>
      <c r="F192" s="245"/>
      <c r="G192" s="256"/>
      <c r="H192" s="256"/>
      <c r="I192" s="256"/>
      <c r="J192" s="256"/>
      <c r="K192" s="256"/>
      <c r="L192" s="256"/>
      <c r="M192" s="245" t="s">
        <v>30</v>
      </c>
      <c r="N192" s="245"/>
      <c r="O192" s="245"/>
      <c r="P192" s="245"/>
      <c r="Q192" s="245"/>
    </row>
    <row r="193" spans="2:17" s="2" customFormat="1" ht="13.8">
      <c r="B193" s="162"/>
      <c r="C193" s="162"/>
      <c r="D193" s="162"/>
      <c r="E193" s="162"/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</row>
    <row r="194" spans="2:17" s="2" customFormat="1" ht="13.8">
      <c r="B194" s="128"/>
      <c r="C194" s="128"/>
      <c r="D194" s="128"/>
      <c r="E194" s="128"/>
      <c r="F194" s="128"/>
      <c r="G194" s="128"/>
      <c r="H194" s="128"/>
      <c r="I194" s="128"/>
      <c r="J194" s="128"/>
      <c r="K194" s="128"/>
      <c r="L194" s="192" t="s">
        <v>6</v>
      </c>
      <c r="M194" s="192"/>
      <c r="N194" s="192"/>
      <c r="O194" s="228"/>
      <c r="P194" s="228"/>
      <c r="Q194" s="128"/>
    </row>
    <row r="195" spans="2:17" s="2" customFormat="1" ht="71.25" customHeight="1">
      <c r="B195" s="128"/>
      <c r="C195" s="128"/>
      <c r="D195" s="130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</row>
    <row r="196" spans="2:17" s="7" customFormat="1">
      <c r="B196" s="89"/>
      <c r="C196" s="89"/>
      <c r="D196" s="89"/>
      <c r="O196" s="89"/>
      <c r="P196" s="89"/>
      <c r="Q196" s="89"/>
    </row>
    <row r="199" spans="2:17">
      <c r="D199" s="129"/>
    </row>
    <row r="203" spans="2:17">
      <c r="D203" s="129"/>
    </row>
  </sheetData>
  <mergeCells count="54">
    <mergeCell ref="M12:M14"/>
    <mergeCell ref="N12:N14"/>
    <mergeCell ref="C11:C14"/>
    <mergeCell ref="D11:D14"/>
    <mergeCell ref="E11:E14"/>
    <mergeCell ref="F11:F14"/>
    <mergeCell ref="G12:G14"/>
    <mergeCell ref="G11:L11"/>
    <mergeCell ref="H12:H14"/>
    <mergeCell ref="I12:I14"/>
    <mergeCell ref="J12:J14"/>
    <mergeCell ref="K12:K14"/>
    <mergeCell ref="L12:L14"/>
    <mergeCell ref="B192:C192"/>
    <mergeCell ref="D192:F192"/>
    <mergeCell ref="G192:L192"/>
    <mergeCell ref="D191:F191"/>
    <mergeCell ref="G191:I191"/>
    <mergeCell ref="J191:L191"/>
    <mergeCell ref="D187:L187"/>
    <mergeCell ref="B190:Q190"/>
    <mergeCell ref="B188:N188"/>
    <mergeCell ref="B189:Q189"/>
    <mergeCell ref="B191:C191"/>
    <mergeCell ref="M191:Q191"/>
    <mergeCell ref="A2:Q2"/>
    <mergeCell ref="A1:Q1"/>
    <mergeCell ref="A7:C7"/>
    <mergeCell ref="A8:B8"/>
    <mergeCell ref="D5:Q5"/>
    <mergeCell ref="D6:Q6"/>
    <mergeCell ref="A5:C5"/>
    <mergeCell ref="A6:C6"/>
    <mergeCell ref="D7:Q7"/>
    <mergeCell ref="E8:F8"/>
    <mergeCell ref="G8:I8"/>
    <mergeCell ref="J8:M8"/>
    <mergeCell ref="N8:O8"/>
    <mergeCell ref="B193:Q193"/>
    <mergeCell ref="L194:N194"/>
    <mergeCell ref="O194:P194"/>
    <mergeCell ref="D4:Q4"/>
    <mergeCell ref="B3:Q3"/>
    <mergeCell ref="A4:C4"/>
    <mergeCell ref="B11:B14"/>
    <mergeCell ref="B9:J9"/>
    <mergeCell ref="K9:L9"/>
    <mergeCell ref="P9:Q9"/>
    <mergeCell ref="B10:Q10"/>
    <mergeCell ref="M11:Q11"/>
    <mergeCell ref="Q12:Q14"/>
    <mergeCell ref="P12:P14"/>
    <mergeCell ref="O12:O14"/>
    <mergeCell ref="M192:Q192"/>
  </mergeCells>
  <phoneticPr fontId="12" type="noConversion"/>
  <printOptions gridLines="1"/>
  <pageMargins left="0.31496062992125984" right="0.19685039370078741" top="0.86614173228346458" bottom="0.43307086614173229" header="0.47244094488188981" footer="0.15748031496062992"/>
  <pageSetup paperSize="9" scale="90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Kopizm.</vt:lpstr>
      <vt:lpstr>Būvn.koptāme</vt:lpstr>
      <vt:lpstr>Kopsavilkuma aprēķins</vt:lpstr>
      <vt:lpstr>Celtn.d</vt:lpstr>
      <vt:lpstr>Celtn.d!Print_Area</vt:lpstr>
      <vt:lpstr>Celtn.d!Print_Titles</vt:lpstr>
    </vt:vector>
  </TitlesOfParts>
  <Company>KOMUNALPROJEKTS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Aija Udalova</cp:lastModifiedBy>
  <cp:lastPrinted>2016-09-21T06:19:22Z</cp:lastPrinted>
  <dcterms:created xsi:type="dcterms:W3CDTF">1998-06-22T08:16:43Z</dcterms:created>
  <dcterms:modified xsi:type="dcterms:W3CDTF">2017-01-12T13:15:14Z</dcterms:modified>
</cp:coreProperties>
</file>