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0" windowWidth="11808" windowHeight="9372" tabRatio="580" activeTab="13"/>
  </bookViews>
  <sheets>
    <sheet name="kopt" sheetId="5" r:id="rId1"/>
    <sheet name="kopsavilk" sheetId="3" r:id="rId2"/>
    <sheet name="1" sheetId="1" r:id="rId3"/>
    <sheet name="2" sheetId="17" r:id="rId4"/>
    <sheet name="3" sheetId="21" r:id="rId5"/>
    <sheet name="4" sheetId="22" r:id="rId6"/>
    <sheet name="5" sheetId="32" r:id="rId7"/>
    <sheet name="6" sheetId="33" r:id="rId8"/>
    <sheet name="7" sheetId="28" r:id="rId9"/>
    <sheet name="8" sheetId="23" r:id="rId10"/>
    <sheet name="9" sheetId="25" r:id="rId11"/>
    <sheet name="10" sheetId="34" r:id="rId12"/>
    <sheet name="11" sheetId="31" r:id="rId13"/>
    <sheet name="12" sheetId="35" r:id="rId14"/>
  </sheets>
  <definedNames>
    <definedName name="_xlnm._FilterDatabase" localSheetId="2" hidden="1">'1'!$A$12:$P$160</definedName>
    <definedName name="_xlnm._FilterDatabase" localSheetId="11" hidden="1">'10'!$A$1:$E$23</definedName>
    <definedName name="_xlnm._FilterDatabase" localSheetId="12" hidden="1">'11'!$A$1:$E$39</definedName>
    <definedName name="_xlnm._FilterDatabase" localSheetId="13" hidden="1">'12'!$A$1:$E$17</definedName>
    <definedName name="_xlnm._FilterDatabase" localSheetId="3" hidden="1">'2'!$C$12:$P$89</definedName>
    <definedName name="_xlnm._FilterDatabase" localSheetId="4" hidden="1">'3'!$A$1:$E$92</definedName>
    <definedName name="_xlnm._FilterDatabase" localSheetId="5" hidden="1">'4'!$A$1:$F$73</definedName>
    <definedName name="_xlnm._FilterDatabase" localSheetId="6" hidden="1">'5'!$A$1:$E$70</definedName>
    <definedName name="_xlnm._FilterDatabase" localSheetId="7" hidden="1">'6'!$A$1:$F$142</definedName>
    <definedName name="_xlnm._FilterDatabase" localSheetId="8" hidden="1">'7'!$A$1:$E$37</definedName>
    <definedName name="_xlnm._FilterDatabase" localSheetId="9" hidden="1">'8'!$A$1:$E$30</definedName>
    <definedName name="_xlnm._FilterDatabase" localSheetId="10" hidden="1">'9'!$A$1:$E$37</definedName>
  </definedNames>
  <calcPr calcId="145621" fullPrecision="0"/>
</workbook>
</file>

<file path=xl/calcChain.xml><?xml version="1.0" encoding="utf-8"?>
<calcChain xmlns="http://schemas.openxmlformats.org/spreadsheetml/2006/main">
  <c r="E140" i="1" l="1"/>
  <c r="E139" i="1"/>
  <c r="E39" i="1" l="1"/>
  <c r="E82" i="1"/>
  <c r="E81" i="1"/>
  <c r="E40" i="1"/>
  <c r="L13" i="35"/>
  <c r="H24" i="3"/>
  <c r="N13" i="35"/>
  <c r="N18" i="35"/>
  <c r="P18" i="35" s="1"/>
  <c r="P19" i="35" s="1"/>
  <c r="N8" i="35" s="1"/>
  <c r="O13" i="35"/>
  <c r="O19" i="35"/>
  <c r="G24" i="3" s="1"/>
  <c r="H13" i="35"/>
  <c r="M13" i="35"/>
  <c r="E145" i="1"/>
  <c r="E152" i="1"/>
  <c r="E154" i="1"/>
  <c r="E144" i="1"/>
  <c r="E142" i="1"/>
  <c r="E125" i="1"/>
  <c r="E132" i="1"/>
  <c r="E116" i="1"/>
  <c r="E112" i="1"/>
  <c r="E63" i="1"/>
  <c r="L39" i="31"/>
  <c r="L37" i="31"/>
  <c r="L38" i="31"/>
  <c r="N23" i="34"/>
  <c r="N24" i="34" s="1"/>
  <c r="P24" i="34" s="1"/>
  <c r="O23" i="34"/>
  <c r="O25" i="34" s="1"/>
  <c r="G22" i="3" s="1"/>
  <c r="L23" i="34"/>
  <c r="H22" i="3" s="1"/>
  <c r="E84" i="21"/>
  <c r="E85" i="21"/>
  <c r="E86" i="21"/>
  <c r="E24" i="1"/>
  <c r="E28" i="1"/>
  <c r="E29" i="1"/>
  <c r="E30" i="1"/>
  <c r="E31" i="1"/>
  <c r="E32" i="1"/>
  <c r="E94" i="1"/>
  <c r="E98" i="1"/>
  <c r="E100" i="1"/>
  <c r="E87" i="1"/>
  <c r="E55" i="1"/>
  <c r="E113" i="1"/>
  <c r="E111" i="1"/>
  <c r="E149" i="1"/>
  <c r="E137" i="1"/>
  <c r="E135" i="1"/>
  <c r="E134" i="1"/>
  <c r="E133" i="1"/>
  <c r="K157" i="1"/>
  <c r="L157" i="1"/>
  <c r="L158" i="1" s="1"/>
  <c r="M157" i="1"/>
  <c r="N157" i="1"/>
  <c r="P157" i="1" s="1"/>
  <c r="O157" i="1"/>
  <c r="E64" i="1"/>
  <c r="E119" i="1"/>
  <c r="E88" i="1"/>
  <c r="E95" i="1"/>
  <c r="E89" i="1"/>
  <c r="E80" i="1"/>
  <c r="E49" i="1"/>
  <c r="E41" i="1"/>
  <c r="E44" i="1"/>
  <c r="E45" i="1"/>
  <c r="E26" i="1"/>
  <c r="E33" i="1"/>
  <c r="E23" i="1"/>
  <c r="E96" i="1"/>
  <c r="M142" i="33"/>
  <c r="H18" i="3" s="1"/>
  <c r="N87" i="17"/>
  <c r="N70" i="32"/>
  <c r="L70" i="32"/>
  <c r="H17" i="3" s="1"/>
  <c r="O38" i="31"/>
  <c r="N38" i="31"/>
  <c r="M38" i="31"/>
  <c r="K38" i="31"/>
  <c r="O37" i="31"/>
  <c r="N37" i="31"/>
  <c r="M37" i="31"/>
  <c r="K37" i="31"/>
  <c r="N39" i="31"/>
  <c r="P38" i="31"/>
  <c r="P13" i="35"/>
  <c r="K13" i="35"/>
  <c r="O39" i="31"/>
  <c r="O41" i="31" s="1"/>
  <c r="G23" i="3" s="1"/>
  <c r="H23" i="3"/>
  <c r="M39" i="31"/>
  <c r="M41" i="31" s="1"/>
  <c r="E23" i="3" s="1"/>
  <c r="P37" i="31"/>
  <c r="O142" i="33"/>
  <c r="O143" i="33" s="1"/>
  <c r="Q143" i="33" s="1"/>
  <c r="L30" i="23"/>
  <c r="H20" i="3" s="1"/>
  <c r="N37" i="25"/>
  <c r="O37" i="25"/>
  <c r="O39" i="25" s="1"/>
  <c r="G21" i="3" s="1"/>
  <c r="E52" i="1"/>
  <c r="M92" i="21"/>
  <c r="M94" i="21" s="1"/>
  <c r="E15" i="3" s="1"/>
  <c r="N92" i="21"/>
  <c r="N93" i="21" s="1"/>
  <c r="P93" i="21" s="1"/>
  <c r="N30" i="23"/>
  <c r="O30" i="23"/>
  <c r="O32" i="23" s="1"/>
  <c r="G20" i="3" s="1"/>
  <c r="N36" i="28"/>
  <c r="O36" i="28"/>
  <c r="O38" i="28" s="1"/>
  <c r="G19" i="3" s="1"/>
  <c r="M39" i="28"/>
  <c r="Q142" i="33"/>
  <c r="L37" i="25"/>
  <c r="H21" i="3" s="1"/>
  <c r="P39" i="31"/>
  <c r="P142" i="33"/>
  <c r="P144" i="33" s="1"/>
  <c r="G18" i="3" s="1"/>
  <c r="O144" i="33"/>
  <c r="F18" i="3" s="1"/>
  <c r="O92" i="21"/>
  <c r="O94" i="21" s="1"/>
  <c r="G15" i="3" s="1"/>
  <c r="N88" i="17"/>
  <c r="P88" i="17" s="1"/>
  <c r="N71" i="32"/>
  <c r="N72" i="32" s="1"/>
  <c r="F17" i="3" s="1"/>
  <c r="N40" i="31" l="1"/>
  <c r="P40" i="31" s="1"/>
  <c r="P41" i="31" s="1"/>
  <c r="N8" i="31" s="1"/>
  <c r="N25" i="34"/>
  <c r="F22" i="3" s="1"/>
  <c r="N31" i="23"/>
  <c r="P31" i="23" s="1"/>
  <c r="Q144" i="33"/>
  <c r="O8" i="33" s="1"/>
  <c r="P71" i="32"/>
  <c r="N94" i="21"/>
  <c r="F15" i="3" s="1"/>
  <c r="N89" i="17"/>
  <c r="F14" i="3" s="1"/>
  <c r="L36" i="28"/>
  <c r="H19" i="3" s="1"/>
  <c r="P36" i="28"/>
  <c r="D15" i="3"/>
  <c r="P37" i="25"/>
  <c r="N38" i="25"/>
  <c r="P38" i="25" s="1"/>
  <c r="N37" i="28"/>
  <c r="P37" i="28" s="1"/>
  <c r="N38" i="28"/>
  <c r="F19" i="3" s="1"/>
  <c r="N142" i="33"/>
  <c r="N144" i="33" s="1"/>
  <c r="E18" i="3" s="1"/>
  <c r="D18" i="3" s="1"/>
  <c r="M37" i="25"/>
  <c r="M39" i="25" s="1"/>
  <c r="E21" i="3" s="1"/>
  <c r="M36" i="28"/>
  <c r="M38" i="28" s="1"/>
  <c r="E19" i="3" s="1"/>
  <c r="P30" i="23"/>
  <c r="M70" i="32"/>
  <c r="M72" i="32" s="1"/>
  <c r="E17" i="3" s="1"/>
  <c r="P92" i="21"/>
  <c r="P94" i="21" s="1"/>
  <c r="N8" i="21" s="1"/>
  <c r="M73" i="22"/>
  <c r="H16" i="3" s="1"/>
  <c r="E90" i="1"/>
  <c r="P23" i="34"/>
  <c r="P25" i="34" s="1"/>
  <c r="N8" i="34" s="1"/>
  <c r="M23" i="34"/>
  <c r="M25" i="34" s="1"/>
  <c r="E22" i="3" s="1"/>
  <c r="M19" i="35"/>
  <c r="E24" i="3" s="1"/>
  <c r="E46" i="1"/>
  <c r="L87" i="17"/>
  <c r="H14" i="3" s="1"/>
  <c r="L92" i="21"/>
  <c r="H15" i="3" s="1"/>
  <c r="E150" i="1"/>
  <c r="N19" i="35"/>
  <c r="F24" i="3" s="1"/>
  <c r="D24" i="3" l="1"/>
  <c r="D22" i="3"/>
  <c r="N41" i="31"/>
  <c r="F23" i="3" s="1"/>
  <c r="D23" i="3" s="1"/>
  <c r="P32" i="23"/>
  <c r="N8" i="23" s="1"/>
  <c r="N32" i="23"/>
  <c r="F20" i="3" s="1"/>
  <c r="P38" i="28"/>
  <c r="N8" i="28" s="1"/>
  <c r="D19" i="3"/>
  <c r="M30" i="23"/>
  <c r="M32" i="23" s="1"/>
  <c r="E20" i="3" s="1"/>
  <c r="M87" i="17"/>
  <c r="M89" i="17" s="1"/>
  <c r="E14" i="3" s="1"/>
  <c r="P39" i="25"/>
  <c r="N8" i="25" s="1"/>
  <c r="E92" i="1"/>
  <c r="O70" i="32"/>
  <c r="O72" i="32" s="1"/>
  <c r="G17" i="3" s="1"/>
  <c r="D17" i="3" s="1"/>
  <c r="P70" i="32"/>
  <c r="P72" i="32" s="1"/>
  <c r="N8" i="32" s="1"/>
  <c r="N73" i="22"/>
  <c r="N75" i="22" s="1"/>
  <c r="E16" i="3" s="1"/>
  <c r="O73" i="22"/>
  <c r="N39" i="25"/>
  <c r="F21" i="3" s="1"/>
  <c r="D21" i="3" s="1"/>
  <c r="D20" i="3" l="1"/>
  <c r="O74" i="22"/>
  <c r="Q74" i="22" s="1"/>
  <c r="P87" i="17"/>
  <c r="P89" i="17" s="1"/>
  <c r="N8" i="17" s="1"/>
  <c r="O87" i="17"/>
  <c r="O89" i="17" s="1"/>
  <c r="G14" i="3" s="1"/>
  <c r="D14" i="3" s="1"/>
  <c r="H13" i="3"/>
  <c r="H26" i="3" s="1"/>
  <c r="D7" i="3" s="1"/>
  <c r="N158" i="1"/>
  <c r="O158" i="1"/>
  <c r="O160" i="1" s="1"/>
  <c r="G13" i="3" s="1"/>
  <c r="P73" i="22"/>
  <c r="P75" i="22" s="1"/>
  <c r="G16" i="3" s="1"/>
  <c r="Q73" i="22"/>
  <c r="Q75" i="22" l="1"/>
  <c r="O8" i="22" s="1"/>
  <c r="G26" i="3"/>
  <c r="O75" i="22"/>
  <c r="F16" i="3" s="1"/>
  <c r="D16" i="3" s="1"/>
  <c r="P158" i="1"/>
  <c r="P160" i="1" s="1"/>
  <c r="M158" i="1"/>
  <c r="M160" i="1" s="1"/>
  <c r="E13" i="3" s="1"/>
  <c r="N160" i="1"/>
  <c r="F13" i="3" s="1"/>
  <c r="F26" i="3" s="1"/>
  <c r="N159" i="1"/>
  <c r="P159" i="1" s="1"/>
  <c r="E26" i="3" l="1"/>
  <c r="D30" i="3" s="1"/>
  <c r="D13" i="3"/>
  <c r="D26" i="3" s="1"/>
  <c r="D31" i="3" l="1"/>
  <c r="C8" i="5" l="1"/>
  <c r="C18" i="5" s="1"/>
  <c r="D6" i="3"/>
  <c r="C20" i="5" l="1"/>
  <c r="C21" i="5" s="1"/>
</calcChain>
</file>

<file path=xl/sharedStrings.xml><?xml version="1.0" encoding="utf-8"?>
<sst xmlns="http://schemas.openxmlformats.org/spreadsheetml/2006/main" count="1933" uniqueCount="727">
  <si>
    <t> Nr.</t>
  </si>
  <si>
    <t> Objekta nosaukums</t>
  </si>
  <si>
    <t> Objekta izmaksas</t>
  </si>
  <si>
    <t>p.k.</t>
  </si>
  <si>
    <t>(eur)</t>
  </si>
  <si>
    <t>Sporta centra renovācija</t>
  </si>
  <si>
    <t>  </t>
  </si>
  <si>
    <t> Kopā</t>
  </si>
  <si>
    <t>Pievienotās vērtības nodoklis (21% )</t>
  </si>
  <si>
    <t> Sastādīja</t>
  </si>
  <si>
    <t xml:space="preserve">Pārbaudīja: </t>
  </si>
  <si>
    <t>Būvniecības koptāme</t>
  </si>
  <si>
    <t>Pavisam kopā</t>
  </si>
  <si>
    <t> (paraksts un tā atšifrējums, datums)</t>
  </si>
  <si>
    <t>Kopsavilkuma aprēķini pa darbu veidiem vai konstruktīvajiem elementiem</t>
  </si>
  <si>
    <t>(Darba veids vai konstruktīvā elementa nosaukums)</t>
  </si>
  <si>
    <t>Par kopējo summu, eur</t>
  </si>
  <si>
    <t xml:space="preserve">Kopējā darbietilpība, c/st </t>
  </si>
  <si>
    <t> Nr.p.k.</t>
  </si>
  <si>
    <t>Kods, tāmes Nr.</t>
  </si>
  <si>
    <t>Darba veids vai konstruktīvā elementa nosaukums</t>
  </si>
  <si>
    <t>Tāmes izmaksa (eur)</t>
  </si>
  <si>
    <t>Tai skaitā:</t>
  </si>
  <si>
    <t>Darbietilpība ( c/h)</t>
  </si>
  <si>
    <t>Darba alga (eur)</t>
  </si>
  <si>
    <t xml:space="preserve"> Materiāli (eur) </t>
  </si>
  <si>
    <t>Mehānismi (eur)</t>
  </si>
  <si>
    <t>1</t>
  </si>
  <si>
    <t>Vispārējie būvdarbi </t>
  </si>
  <si>
    <t>2</t>
  </si>
  <si>
    <t>Elektroapgāde</t>
  </si>
  <si>
    <t>3</t>
  </si>
  <si>
    <t>Ūdensapgāde, kanalizācija - iekšējie tīkli</t>
  </si>
  <si>
    <t>4</t>
  </si>
  <si>
    <t>Apkure</t>
  </si>
  <si>
    <t>5</t>
  </si>
  <si>
    <t>Siltummezgls</t>
  </si>
  <si>
    <t>6</t>
  </si>
  <si>
    <t>Ventilācija</t>
  </si>
  <si>
    <t>7</t>
  </si>
  <si>
    <t>Dartortīkli</t>
  </si>
  <si>
    <t>8</t>
  </si>
  <si>
    <t>Video novērošanas sistēma</t>
  </si>
  <si>
    <t>9</t>
  </si>
  <si>
    <t>UAS</t>
  </si>
  <si>
    <t>10</t>
  </si>
  <si>
    <t>Sporta zāles aprīkojums</t>
  </si>
  <si>
    <t>11</t>
  </si>
  <si>
    <t>Lietus ūdens kanalizācija-ārējie tīkli</t>
  </si>
  <si>
    <t>12</t>
  </si>
  <si>
    <t>Labiekārtošanas darbi</t>
  </si>
  <si>
    <t>T.sk.darba aizsardzība</t>
  </si>
  <si>
    <t>Darba devēja soc.nodoklis (23.59%)</t>
  </si>
  <si>
    <t>Lokālā tāme Nr.1</t>
  </si>
  <si>
    <t>Vispārējie būvdarbi</t>
  </si>
  <si>
    <t>Būves nosaukums:Jelgavas novada Sporta centra ēkas energoefektivitātes paaugstināšana</t>
  </si>
  <si>
    <t>Būves adrese: Aviācijas iela 8F,8 I, Jelgava</t>
  </si>
  <si>
    <t>Tāme sastādīta 2014gada tirgus cenās pamatojoties uz AR rasējumiem</t>
  </si>
  <si>
    <t>Tāmes izmaksas</t>
  </si>
  <si>
    <t> Kods</t>
  </si>
  <si>
    <t> Darba</t>
  </si>
  <si>
    <t> Mērvie-nība</t>
  </si>
  <si>
    <t> Dau-dzums</t>
  </si>
  <si>
    <t> Vienības izmaksas</t>
  </si>
  <si>
    <t> Kopā uz visu apjomu</t>
  </si>
  <si>
    <t>nosaukums</t>
  </si>
  <si>
    <t> laika norma (c/h)</t>
  </si>
  <si>
    <t> darba samaksas likme (eur/h)</t>
  </si>
  <si>
    <t> darba alga (eur)</t>
  </si>
  <si>
    <t> materiāli (eur)</t>
  </si>
  <si>
    <t> mehā-nismi (eur)</t>
  </si>
  <si>
    <t> kopā (eur)</t>
  </si>
  <si>
    <t> darbietilpī-ba (c/h)</t>
  </si>
  <si>
    <t>Demontēt durvju  kārbas ar durvju apmalēm</t>
  </si>
  <si>
    <t>gb</t>
  </si>
  <si>
    <t>Demontēt logus ar palodzēm</t>
  </si>
  <si>
    <t>Demontēt starpsienas</t>
  </si>
  <si>
    <t>m2</t>
  </si>
  <si>
    <t>Demontēt 2.stāva grīdas  ( līdz pārseguma panelim. Saglabāt demontēto parketu)</t>
  </si>
  <si>
    <t xml:space="preserve">Demontēt 1.stāva grīdas </t>
  </si>
  <si>
    <t>Noņemt betona pakāpienu iesegumu</t>
  </si>
  <si>
    <t>Demontēt sporta zāles iekārtos griestus</t>
  </si>
  <si>
    <t>Demontēt iekārtos griestus telpās</t>
  </si>
  <si>
    <t>Demontēt sienu apšuvumu telpās</t>
  </si>
  <si>
    <t>Demontēt balkona izbūves sienas</t>
  </si>
  <si>
    <t>Demontēt zales kolonu apšuvumu</t>
  </si>
  <si>
    <t>Nokalt sienas flīzes</t>
  </si>
  <si>
    <t>Balkona margu  demontāža</t>
  </si>
  <si>
    <t>m</t>
  </si>
  <si>
    <t>Demontēt kāpņu margas</t>
  </si>
  <si>
    <t>Jumta parapeta skārda apšuvuma demontāža</t>
  </si>
  <si>
    <t>Demontēt dz/betona jumtiņu virs sāna ieejas durvīm</t>
  </si>
  <si>
    <t>obj</t>
  </si>
  <si>
    <t>Būvgružu izvākšana no telpām , konteinera noma</t>
  </si>
  <si>
    <t>m3</t>
  </si>
  <si>
    <t>Sienas</t>
  </si>
  <si>
    <t>Izbūvēt vieglbetona bloku starpsienu b=100mm</t>
  </si>
  <si>
    <t>Aizmūrēt durvju ailas</t>
  </si>
  <si>
    <t>Aizmūrēt virsgaismas starpsienā</t>
  </si>
  <si>
    <t>Izkalt, apdarināt durvju ailas starpsienās</t>
  </si>
  <si>
    <t>vieta</t>
  </si>
  <si>
    <t>Iebūvēt pārsedzi, Izkalt, apdarināt durvju ailu ārsienā</t>
  </si>
  <si>
    <t>Demontēt starpsienu, apdarināt ailu</t>
  </si>
  <si>
    <t>Izkalt ( paplašināt), apdarināt jaunās ailas ārsienā</t>
  </si>
  <si>
    <t>Apmest mūra sienas</t>
  </si>
  <si>
    <r>
      <rPr>
        <b/>
        <sz val="10"/>
        <rFont val="Times New Roman"/>
        <family val="1"/>
        <charset val="186"/>
      </rPr>
      <t>S-3</t>
    </r>
    <r>
      <rPr>
        <sz val="10"/>
        <rFont val="Times New Roman"/>
        <family val="1"/>
        <charset val="186"/>
      </rPr>
      <t xml:space="preserve"> Siltināt sporta zāles sienu ar akmensvati 150mm, izbūvējot metāla karkasu, ieklājot tvaika izolāciju, apšūt ar ģipškartonu  2 kārtas, ( ārējā kārta triecienizturīgs ģipškartons)</t>
    </r>
  </si>
  <si>
    <r>
      <rPr>
        <b/>
        <sz val="10"/>
        <rFont val="Times New Roman"/>
        <family val="1"/>
        <charset val="186"/>
      </rPr>
      <t>S-4, S-5</t>
    </r>
    <r>
      <rPr>
        <sz val="10"/>
        <rFont val="Times New Roman"/>
        <family val="1"/>
        <charset val="186"/>
      </rPr>
      <t xml:space="preserve"> Apšūt sienas, kolonas ar ģipškartonu 2 kārtas( ārējā kārta triecienizturīgs ģipškartons), izbūvējot metāla karkasu  </t>
    </r>
  </si>
  <si>
    <t>Apšūt cauruļvadus ar ģipškartonu uz metāla karkasa </t>
  </si>
  <si>
    <t>Siltināt  sienu ar akmens vati 50mm, izbūvējot koka karkasu, ieklājot tvaika izolāciju, apšūt ar lapu koka apdares dēļiem</t>
  </si>
  <si>
    <t xml:space="preserve"> Siltummezla apdare sporta zālē -Izbūvēt karkasu, apšūt ar triecienizturīgu ģipškartonu , iebūvēt veramas vērtni </t>
  </si>
  <si>
    <t>Špaktelēt,gruntēt,  krāsot sienas</t>
  </si>
  <si>
    <t xml:space="preserve">Izbūvēt tualetēs lamināta starpsienas ar durvīm </t>
  </si>
  <si>
    <t>Griesti</t>
  </si>
  <si>
    <t xml:space="preserve">Apšūt griestus ar riģipsi uz metala karkasa </t>
  </si>
  <si>
    <t>Špaktelēt, gruntēt, krāsot ģipškartona griestus</t>
  </si>
  <si>
    <t xml:space="preserve">Montēt Armstrong tipa iekārtos griestus </t>
  </si>
  <si>
    <t>Montēt Armstrong tipa iekārtos griestus -mitrumizturīgi</t>
  </si>
  <si>
    <t>Siltināt  griestus ar akmens vati 50mm, izbūvējot koka karkasu, ieklājot tvaika izolāciju, apšūt ar lapu koka apdares dēļiem</t>
  </si>
  <si>
    <t>Līdzināt dz/betona paneļu griestus   sporta zālē, kāpņu telpā, kāpņu laidus un kāpņu laukumiņus (no apakšas), balkonu (no apakšas)</t>
  </si>
  <si>
    <t xml:space="preserve">Špaktelēt, gruntēt, krāsot griestus </t>
  </si>
  <si>
    <t>Durvis, logi</t>
  </si>
  <si>
    <t>Montēt durvis BD2 3,2x2,1m automatiskas - bīdamas, stiklotas, Al karkass - ar ailu apdari</t>
  </si>
  <si>
    <t>kpl</t>
  </si>
  <si>
    <t>Montēt durvis BD7 0,7x2,1m  - bīdamas, MDF, krāsotas, ar furnitūru- ar ailu apdari</t>
  </si>
  <si>
    <t>Montēt durvis D8V 0,8x2,1m  - PVC, ar furnitūru, ar ventilācijas restēm- ar ailu apdari</t>
  </si>
  <si>
    <t>Montēt durvis UD9 0,9x2,0m  -krāsotas , metāla, ar furnitūru, ar pašaizveres mehānismu , EI 30- ar ailu apdari</t>
  </si>
  <si>
    <t>Montēt durvis UD12s 1,2x2,1m  -Al , stiklotas, ar furnitūru, ar pašaizveres mehānismu , EI 30- ar ailu apdari</t>
  </si>
  <si>
    <t>Montēt durvis D9, D9V 0,9x2,1m  - Al,  ar furnitūru, bez/ar ventilācijas restēm- ar ailu apdari</t>
  </si>
  <si>
    <t>Montēt durvis D9s, D9sV 0,9x2,1m  - Al, stiklotas ar furnitūru, bez/ar ventilācijas restēm- ar ailu apdari</t>
  </si>
  <si>
    <t>Montēt durvis UD9s, 1,0x2,1m  - Al, stiklotas ar furnitūru, ar pašaizveres mehānismu , EI 30- ar ailu apdari</t>
  </si>
  <si>
    <t>Montēt durvis UD10s, 1,0x2,1m  - Al, stiklotas ar furnitūru, ar pašaizveres mehānismu , EI 30- ar ailu apdari</t>
  </si>
  <si>
    <t>Montēt durvis AD1, 1,0x2,1m  - Al,  ar furnitūru, ar ailu apdari</t>
  </si>
  <si>
    <t>Montēt durvis ADs1, 1,0x2,5m  - Al, stiklotas, ar furnitūru, ar ailu apdari</t>
  </si>
  <si>
    <t>Montēt durvis S8, 0,8x1,9m  - Stikla, ar furnitūru (pirts durvis)</t>
  </si>
  <si>
    <t>Montēt vārtus V1 3,6x2,5m Al, ar stiklojumu, siltināti- ar ailu apdari</t>
  </si>
  <si>
    <t>Montēt PVC logu-L2- starpsienā- ar ailu apdari</t>
  </si>
  <si>
    <t>Montēt stiklotu vitrīnu VL-1- starpsienā</t>
  </si>
  <si>
    <t>Montēt PVC logus-L1, L2, L3- ar ailu apdari</t>
  </si>
  <si>
    <t>Montēt iekšējās palodzes</t>
  </si>
  <si>
    <t>Montēt ārējās žalūzijas 3,8x2,8m  ar motora vadību un talvadības pulti</t>
  </si>
  <si>
    <t>Montēt logiem iekšējās žalūzijas- vertikālās</t>
  </si>
  <si>
    <t>Grīdas</t>
  </si>
  <si>
    <t>1.stāvs</t>
  </si>
  <si>
    <t>Grunts blietēšana, pamatnes sagatvošana 1.stāva grīdai</t>
  </si>
  <si>
    <t>Blietētu šķembu pabērums b=150mm</t>
  </si>
  <si>
    <t>Betona pamtkārta C8/10 b=50mm</t>
  </si>
  <si>
    <t>Grīdas siltumizolācija- ekstrudētais putu polistirols b=100mm</t>
  </si>
  <si>
    <t>Grīdas hidroizolācija</t>
  </si>
  <si>
    <t>Betonēt , armēt grīdu -betons C20/25 b=80mm, armatūras siets d 3mm, 150x150mm</t>
  </si>
  <si>
    <t>2.stāvs</t>
  </si>
  <si>
    <t>Keramzīta pabērums grīdai ~70mm</t>
  </si>
  <si>
    <t>Tvaika izolācijas plēves ieklāšana</t>
  </si>
  <si>
    <t>Betonēt , armēt grīdu -betons C16/20  45mm, armatūras siets d 3mm, 150x150mm</t>
  </si>
  <si>
    <t xml:space="preserve">grīdas apdare </t>
  </si>
  <si>
    <t>Ieklāt linoleja 43.kl.  grīdas segumu , sagatavojot grīdas pamatni </t>
  </si>
  <si>
    <t>Hidroizolācijas ieklāšana grīdā, aplīmējot sadurvietas ar sienu ar hidroizolējošu lentu</t>
  </si>
  <si>
    <t>Flīzēt grīdu  keramikas flīzēm</t>
  </si>
  <si>
    <t>Flīzēt grīdu  akmens masas flīzēm</t>
  </si>
  <si>
    <t>Ieklāt lamināta 32.kl. grīdas seguma uz amortizācijas kārtas</t>
  </si>
  <si>
    <t>Montēt krāsotas,lakotas koka grīdlīstes</t>
  </si>
  <si>
    <t>Izbūvēt flīzētu grīdlīsti h=10cm</t>
  </si>
  <si>
    <t>Remontēt parkata grīdas segumu izmantojot demontētos parketa dēlīšu. Slīpēt , lakot grīdu</t>
  </si>
  <si>
    <t>Tvaika izolācijas ieklāšana, lāgu montāža uz amortizācijas polsteriem, saplākšņa apakšklāja montāža, Kanādas masīvkoka dēļu ieklāšana virskārtā ar speciālām naglām, slīpēšana un lakošana ar neslīdošu sporta laku 3 kārtas</t>
  </si>
  <si>
    <t>Grīdlīstes ieklāšana pa perimetru, grīdlīste ar vēdināšanas funkciju</t>
  </si>
  <si>
    <t>Sporta spēļu laukumu līniju marķēšana</t>
  </si>
  <si>
    <t>Balkons</t>
  </si>
  <si>
    <t>Papildus pakāpienu izbūve- metāla konstrukcijas, krāsotas</t>
  </si>
  <si>
    <t>kg</t>
  </si>
  <si>
    <t>Pakāpienu montāža no laminēta bērza saplākšņa b=40mm</t>
  </si>
  <si>
    <t>Esošo koka pakāpienu tīrīšana, slīpēšanas lakošana</t>
  </si>
  <si>
    <t>Kāpnes</t>
  </si>
  <si>
    <t>Remontēt betona pakāpienus, kāpņu laukumiņus ,ieklājot tos ar epoksīda krāsu ar dekoratīvām pārslām, veidojot sienas apmali H=10cm</t>
  </si>
  <si>
    <t xml:space="preserve">Montēt margu no nerūsējošas tērauda caurules un triecienizturīga stikla b=8mm vairogiem </t>
  </si>
  <si>
    <t>Krāsot metāla kāpnes ar margām uz bēniņiem</t>
  </si>
  <si>
    <t>Vējtveris-Ieejas mezgls</t>
  </si>
  <si>
    <t>Montēt galvenās ieejas  vējtvera konstrukciju- AL, stiklota, triecienizturigs stikls</t>
  </si>
  <si>
    <t>Montēt ārdurvis BD1 3,2x2,1m automatiskas - bīdamas, stiklotas, Al karkass</t>
  </si>
  <si>
    <t>Dažādi</t>
  </si>
  <si>
    <t>Iebūvētais sienas skapis ar  durvīm un plauktim 4,8x2,8x0,4</t>
  </si>
  <si>
    <t>Pirts krāsns ( elektriskā) uzstādīšana 9kw</t>
  </si>
  <si>
    <t>Plauktu izbūve žāvētava no lapu koka dēļiem</t>
  </si>
  <si>
    <t>Spogulis tualetēs</t>
  </si>
  <si>
    <t>Tualetes papīra turētājs</t>
  </si>
  <si>
    <t>Papīra dvieļu turētājs</t>
  </si>
  <si>
    <t>Šķidro ziepju dozators</t>
  </si>
  <si>
    <t>Sastatņu montāža, demontāža sporta zāles remonta darbiem</t>
  </si>
  <si>
    <t>Jumts</t>
  </si>
  <si>
    <t>Jumta seguma- 2 kārtas līmēšana ( ieskaitot prapetu aplīmēšanu)</t>
  </si>
  <si>
    <t>Jumta aeratoru montāža</t>
  </si>
  <si>
    <t>Jumta parapeta apdare ar cinkoto skārdu</t>
  </si>
  <si>
    <t>Montēt lietus ūdens uztvērējus HL Dn 100</t>
  </si>
  <si>
    <t>Montēt uz jumta  rāmjus  no metāla konstrukcjām ventilacijas bloku balstīšanai</t>
  </si>
  <si>
    <t>Fasāde</t>
  </si>
  <si>
    <t>Demontēt ēkas betona, asfaltbetona apmali</t>
  </si>
  <si>
    <t>Izlīdzināt pamatu virsmu , siltināt pamatus ar ekstrudēto putupolistirolu b=100mm, h=60cm</t>
  </si>
  <si>
    <t xml:space="preserve">Līmēt sietu, apmest pamatus </t>
  </si>
  <si>
    <t>Montēt cokollīsti, lāseni</t>
  </si>
  <si>
    <t>Siltināt fasādi ar fasādes akmensvati b=150mm, to līmējot un stiprinot ar dībeļiem</t>
  </si>
  <si>
    <t>Siltināt logailas  ar fasādes akmensvati b=30mm</t>
  </si>
  <si>
    <t>Līmēt sietu, apmest fasādi ar dekoratīvo apmetumu</t>
  </si>
  <si>
    <t>Krāsot fasādi, logailas , cokolu</t>
  </si>
  <si>
    <t>Montēt logiem skārda palodzes pēc fasādes siltināšanas</t>
  </si>
  <si>
    <t>Sastatņu montāža, demontāža</t>
  </si>
  <si>
    <t>Kabeļu aizsardzība ar dalīto  kabeļu aizsargcauruli zem galvenās ieejas vējtvera izbūves</t>
  </si>
  <si>
    <t>Izbūvēt bruģakmens apmali un ieejas daļas lieveni ,uz smilts sagatavošanas kartas 200mm, veidojot slīpumu no ēkas</t>
  </si>
  <si>
    <t> Materiālu, grunts apmaiņas un būvgružu transporta izdevumi</t>
  </si>
  <si>
    <t> Tiešās izmaksas kopā</t>
  </si>
  <si>
    <t>Lokālā tāme Nr.2</t>
  </si>
  <si>
    <t>Elektromontāžas darbi</t>
  </si>
  <si>
    <t>Tāme sastādīta 2014.gada tirgus cenās pamatojoties uz EL rasējumiem</t>
  </si>
  <si>
    <t>Esošā apgaismojuma, elektroinstalācijas demontāža</t>
  </si>
  <si>
    <t>ĒKAS MAĢISTRĀLIE ELEKTROAPGĀDES TĪKLI</t>
  </si>
  <si>
    <t>Sadalnes skapis  V/apm.  GS-1</t>
  </si>
  <si>
    <t>gab.</t>
  </si>
  <si>
    <t>Sadalnes skapis, V/apm. SS/AS1</t>
  </si>
  <si>
    <t>Sadalnes skapis, V/apm. SS/AS2</t>
  </si>
  <si>
    <t>Sadalnes skapis  V/apm. VS</t>
  </si>
  <si>
    <t>Sadalnes skapis  V/apm. SM1</t>
  </si>
  <si>
    <t>Kabelis NYY 4x50</t>
  </si>
  <si>
    <t>Kabelis MMJ 5x35</t>
  </si>
  <si>
    <t>Kabelis NYY 5x16</t>
  </si>
  <si>
    <t>Kabelis MMJ 5x16</t>
  </si>
  <si>
    <t>Kabelis NYY 5x6</t>
  </si>
  <si>
    <t>Kabelis NYY 5x4</t>
  </si>
  <si>
    <t>Kabelis PPJ 5x2.5</t>
  </si>
  <si>
    <t>Kabelis PPJ 3x2.5</t>
  </si>
  <si>
    <t>Kabelis PPJ 3x1.5</t>
  </si>
  <si>
    <t>Kabelis PPJ 4x1.5</t>
  </si>
  <si>
    <t>Kabelis NHXCH-FE 180/E90 -3x6/6mm2</t>
  </si>
  <si>
    <t>Kabelis NHXCH-FE 180/E90 -3x1.5/1.5mm2</t>
  </si>
  <si>
    <t>Aizsargcaurule PVH d-32 mm</t>
  </si>
  <si>
    <t>Aizsargcaurule PVH d-20 mm</t>
  </si>
  <si>
    <t>Aizsargcaurule-110mm</t>
  </si>
  <si>
    <t>Kabeļa gala apdare</t>
  </si>
  <si>
    <t>kompl</t>
  </si>
  <si>
    <t>Kabeļu trepe 300mm</t>
  </si>
  <si>
    <t>Kabeļu trepe 600mm</t>
  </si>
  <si>
    <t>Palīgmateriāli</t>
  </si>
  <si>
    <t>APGAISMOJUMA TĪKLI</t>
  </si>
  <si>
    <t>Gaismas rene komplektā ar stiprinājumiem MEK110</t>
  </si>
  <si>
    <t>185</t>
  </si>
  <si>
    <t>Gaismekļi, vadības slēdži</t>
  </si>
  <si>
    <t>RUBIN SPORT 4x80W T5 ar aizsargresti</t>
  </si>
  <si>
    <t>NORTHCLIFFE Breeze 4x18W IP20</t>
  </si>
  <si>
    <t>NORTHCLIFFE Marenco 2x18W IP43</t>
  </si>
  <si>
    <t>IMPERIAL DL 185 2x18W IP44</t>
  </si>
  <si>
    <t>NORTHCLIFFE Marenco 4x18W IP43</t>
  </si>
  <si>
    <t>NORTHCLIFFE  Euros 2x36 IP43</t>
  </si>
  <si>
    <t>LENA LIGHTING  CIRCLE 1x38 IP54</t>
  </si>
  <si>
    <t>SBP LF4 218-CR 2x18 IP67</t>
  </si>
  <si>
    <t>NORTHCLIFFE  Barat 2x36W IP65</t>
  </si>
  <si>
    <t>BEGA 2744A 1x26 W IP65 silver</t>
  </si>
  <si>
    <t>LENA LIGHTING  DL155 IP54</t>
  </si>
  <si>
    <t>SBP LEO/A ASY 250W IP68</t>
  </si>
  <si>
    <t>GLASS DELUXE LED (patstāvīgi degošs )</t>
  </si>
  <si>
    <t>Gaismekļu avārijas apgaismojuma bloki</t>
  </si>
  <si>
    <t>20</t>
  </si>
  <si>
    <t>Slēdzis 1pola</t>
  </si>
  <si>
    <t>34</t>
  </si>
  <si>
    <t>Pārslēdži 1 pola</t>
  </si>
  <si>
    <t>kompl.</t>
  </si>
  <si>
    <t>ROZETES/KĀRBAS</t>
  </si>
  <si>
    <t>Rozete</t>
  </si>
  <si>
    <t>Interneta rozete RJ45 Kat. 5e</t>
  </si>
  <si>
    <t>TV rozete</t>
  </si>
  <si>
    <t>Rozešu slēdžu kārbas</t>
  </si>
  <si>
    <t>Nozarkārbas</t>
  </si>
  <si>
    <t>Pārējie metāla un montāžas izstrādājumi</t>
  </si>
  <si>
    <t>Ugunsdrošā aizdare - Ugunsdrošā java, putas, krāsa PROMAT vai analogs</t>
  </si>
  <si>
    <t>ZEMĒJUMS</t>
  </si>
  <si>
    <t>Zibens novadītāja masts h-2m</t>
  </si>
  <si>
    <t>Zibens novadītāja pamatne</t>
  </si>
  <si>
    <t>AL stieple d-8mm</t>
  </si>
  <si>
    <t>Kompensators</t>
  </si>
  <si>
    <t>FE 10mm stieple</t>
  </si>
  <si>
    <t>Vertikālais zemētājs</t>
  </si>
  <si>
    <t>Pretkorozijas lenta</t>
  </si>
  <si>
    <t>Savienotāji unversālie</t>
  </si>
  <si>
    <t>Mērijumu klemme unversālā</t>
  </si>
  <si>
    <t>Jumta stiprinājumi stieplei MBG/165</t>
  </si>
  <si>
    <t>Jumta stiprinājumi Al- 8mm stieplei</t>
  </si>
  <si>
    <t>Zemējuma stieple d-8mm</t>
  </si>
  <si>
    <t>GS zemēšana</t>
  </si>
  <si>
    <t>Zemējuma vads :šķ 25 mm2, HO7V-K</t>
  </si>
  <si>
    <t>Kabeļu kurpes 6mm2</t>
  </si>
  <si>
    <t>Zemējuma vads :- šķ.6mm2 HO7V-K</t>
  </si>
  <si>
    <t>Izpildshēmas, elektriskie mērījumi</t>
  </si>
  <si>
    <t>Lokālā tāme Nr.3</t>
  </si>
  <si>
    <t>Ūdensapgāde, kanalizācija</t>
  </si>
  <si>
    <t>Tāme sastādīta 2014.gada tirgus cenās pamatojoties uz UK rasējumiem</t>
  </si>
  <si>
    <t>Demontēt santehniskās iekārtas, ūdensvada, kanalizācijas sistēmu</t>
  </si>
  <si>
    <t>Saimniciski-fekālā kanalizācija K-1</t>
  </si>
  <si>
    <r>
      <t xml:space="preserve">Kanalizācijas caurule PP HT </t>
    </r>
    <r>
      <rPr>
        <sz val="10"/>
        <color indexed="63"/>
        <rFont val="Times New Roman"/>
        <family val="1"/>
        <charset val="186"/>
      </rPr>
      <t>Ø50x1.8</t>
    </r>
  </si>
  <si>
    <r>
      <t xml:space="preserve">Kanalizācijas caurule PPHT </t>
    </r>
    <r>
      <rPr>
        <sz val="10"/>
        <color indexed="63"/>
        <rFont val="Times New Roman"/>
        <family val="1"/>
        <charset val="186"/>
      </rPr>
      <t>Ø110x2.7</t>
    </r>
  </si>
  <si>
    <r>
      <t xml:space="preserve">Kanalizācijas caurule PVC </t>
    </r>
    <r>
      <rPr>
        <sz val="10"/>
        <color indexed="63"/>
        <rFont val="Times New Roman"/>
        <family val="1"/>
        <charset val="186"/>
      </rPr>
      <t>Ø110x3.0 M4</t>
    </r>
  </si>
  <si>
    <r>
      <t xml:space="preserve">Trejgabals </t>
    </r>
    <r>
      <rPr>
        <sz val="10"/>
        <color indexed="63"/>
        <rFont val="Times New Roman"/>
        <family val="1"/>
        <charset val="186"/>
      </rPr>
      <t>Ø50x50x50 45º</t>
    </r>
  </si>
  <si>
    <r>
      <t xml:space="preserve">Trejgabals </t>
    </r>
    <r>
      <rPr>
        <sz val="10"/>
        <color indexed="63"/>
        <rFont val="Times New Roman"/>
        <family val="1"/>
        <charset val="186"/>
      </rPr>
      <t>Ø110x110x110 45º</t>
    </r>
  </si>
  <si>
    <r>
      <t xml:space="preserve">Stūra krustgabals </t>
    </r>
    <r>
      <rPr>
        <sz val="10"/>
        <rFont val="Times New Roman"/>
        <charset val="186"/>
      </rPr>
      <t>Ø</t>
    </r>
    <r>
      <rPr>
        <sz val="10"/>
        <rFont val="Times New Roman"/>
        <family val="1"/>
        <charset val="186"/>
      </rPr>
      <t>110</t>
    </r>
  </si>
  <si>
    <r>
      <t>Līkums 45</t>
    </r>
    <r>
      <rPr>
        <sz val="10"/>
        <color indexed="63"/>
        <rFont val="Times New Roman"/>
        <family val="1"/>
        <charset val="186"/>
      </rPr>
      <t>º Ø50 mm</t>
    </r>
  </si>
  <si>
    <r>
      <t>Līkums 45</t>
    </r>
    <r>
      <rPr>
        <sz val="10"/>
        <color indexed="63"/>
        <rFont val="Times New Roman"/>
        <family val="1"/>
        <charset val="186"/>
      </rPr>
      <t>º Ø110 mm</t>
    </r>
  </si>
  <si>
    <r>
      <t xml:space="preserve">Traps ar vertikālu izvadu </t>
    </r>
    <r>
      <rPr>
        <sz val="10"/>
        <color indexed="63"/>
        <rFont val="Times New Roman"/>
        <family val="1"/>
        <charset val="186"/>
      </rPr>
      <t xml:space="preserve"> Ø110 mm</t>
    </r>
  </si>
  <si>
    <t>Pāreja Ø110/50 mm</t>
  </si>
  <si>
    <r>
      <t xml:space="preserve">Revīzija ar vāku </t>
    </r>
    <r>
      <rPr>
        <sz val="10"/>
        <color indexed="63"/>
        <rFont val="Times New Roman"/>
        <family val="1"/>
        <charset val="186"/>
      </rPr>
      <t>Ø110 mm</t>
    </r>
  </si>
  <si>
    <t>Metāla lūka 200x200 mm montējama grīdā</t>
  </si>
  <si>
    <r>
      <t xml:space="preserve">Lokanais klozetpoda pievienojums </t>
    </r>
    <r>
      <rPr>
        <sz val="10"/>
        <color indexed="63"/>
        <rFont val="Times New Roman"/>
        <family val="1"/>
        <charset val="186"/>
      </rPr>
      <t>Ø110 mm</t>
    </r>
  </si>
  <si>
    <t>Klozetpods ar skalojamo kasti komplektā ar stiprinājumiem</t>
  </si>
  <si>
    <t>Invalīdu klozetpods ar skalojamo kasti, roku balstiem</t>
  </si>
  <si>
    <t>Roku mazgātne komplektā ar sifonu, pievadu un stiprinājumiem</t>
  </si>
  <si>
    <t>Invalīdu rokas mazgātne komplektā ar sifonu, pievadu un stiprinājumiem</t>
  </si>
  <si>
    <t>Dušas kabīne komplektā ar pamatni, sieniņām un sifonu</t>
  </si>
  <si>
    <r>
      <t xml:space="preserve">Sifons </t>
    </r>
    <r>
      <rPr>
        <sz val="10"/>
        <rFont val="Times New Roman"/>
        <family val="1"/>
        <charset val="1"/>
      </rPr>
      <t>Ø110</t>
    </r>
  </si>
  <si>
    <t>Ārpus pārsegumā montējama degmanžete Ø110</t>
  </si>
  <si>
    <r>
      <t xml:space="preserve">Vakuumpārtraucējvārsts </t>
    </r>
    <r>
      <rPr>
        <sz val="10"/>
        <rFont val="Times New Roman"/>
        <family val="1"/>
        <charset val="1"/>
      </rPr>
      <t>Ø110</t>
    </r>
  </si>
  <si>
    <t>Vēdināšanas stāvvada jumtiņš Ø110 mm</t>
  </si>
  <si>
    <t>Cauruļvada stiprinājumi caurulei Ø50</t>
  </si>
  <si>
    <t>Cauruļvada stiprinājumi caurulei Ø110</t>
  </si>
  <si>
    <t>Montāžas palīgmateriāli</t>
  </si>
  <si>
    <t>Lietus kanalizācija LK-1</t>
  </si>
  <si>
    <t>Pievienojums jumta trapam</t>
  </si>
  <si>
    <t>Iekšējais ūdensvads Ū-1, S-3, S-4</t>
  </si>
  <si>
    <r>
      <t>Spārniņu tipa ūdens skaitītājs DN20 Qnom=2.5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</si>
  <si>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t>PE-RT/AL/PE-RT Ø20x2.25</t>
  </si>
  <si>
    <t>PE-RT/AL/PE-RT Ø25x2.5</t>
  </si>
  <si>
    <t>PE-RT/AL/PE-RT Ø32x3.0</t>
  </si>
  <si>
    <t>PE-RT/AL/PE-RT Ø40x4.0</t>
  </si>
  <si>
    <t>PE-RT/AL/PE-RT Ø50x4.5</t>
  </si>
  <si>
    <t>PE-RT/AL/PE-RT Ø63x6.0</t>
  </si>
  <si>
    <t>Presējamais trejgabals Ø20x20x20</t>
  </si>
  <si>
    <t>Presējamais trejgabals Ø20x25x25</t>
  </si>
  <si>
    <t>Presējamais trejgabals Ø25x20x25</t>
  </si>
  <si>
    <t>Presējamais trejgabals Ø25x25x25</t>
  </si>
  <si>
    <t>Presējamais trejgabals Ø32x25x32</t>
  </si>
  <si>
    <t>Presējamais trejgabals Ø40x25x25</t>
  </si>
  <si>
    <t>Presējamais trejgabals Ø40x25x40</t>
  </si>
  <si>
    <t>Presējamais trejgabals Ø40x40x40</t>
  </si>
  <si>
    <t>Presējamais trejgabals Ø50x32x40</t>
  </si>
  <si>
    <t>RS2 trejgabals</t>
  </si>
  <si>
    <t>Presējamā pāreja RS2/32</t>
  </si>
  <si>
    <t>Presējamā pāreja RS2/40</t>
  </si>
  <si>
    <t>Presējamais līkums Ø20 90˚</t>
  </si>
  <si>
    <t>Presējamais līkums Ø25 90˚</t>
  </si>
  <si>
    <t>Presējamais līkums Ø40 90˚</t>
  </si>
  <si>
    <t>Presējamais līkums Ø50 90˚</t>
  </si>
  <si>
    <r>
      <t>RS2 līknis 90</t>
    </r>
    <r>
      <rPr>
        <sz val="10"/>
        <rFont val="Times New Roman"/>
        <family val="1"/>
        <charset val="1"/>
      </rPr>
      <t>º (Ø63)</t>
    </r>
  </si>
  <si>
    <t>Lodveida ventīlis santehnikas pieslēgšanai DN15</t>
  </si>
  <si>
    <t>Lodveida ventīlis DN20</t>
  </si>
  <si>
    <t>Balansēšanas vārsts DN25</t>
  </si>
  <si>
    <t>Roku mazgātnes jaucējkrāns</t>
  </si>
  <si>
    <t>Invalīdu roku mazgātnes jaucējkrāns</t>
  </si>
  <si>
    <t>Dušas jaucējkrāns ar sietiņu, dušas turētāju</t>
  </si>
  <si>
    <t>Pretkondensāta izolācija 6 mm caurulei Ø20</t>
  </si>
  <si>
    <t>Pretkondensāta izolācija 6 mm caurulei Ø25</t>
  </si>
  <si>
    <t>Pretkondensāta izolācija 6 mm caurulei Ø32</t>
  </si>
  <si>
    <t>Pretkondensāta izolācija 6 mm caurulei Ø40</t>
  </si>
  <si>
    <t>Pretkondensāta izolācija 6 mm caurulei Ø63</t>
  </si>
  <si>
    <t>Siltumizolācijas čaula 30 mm caurulei Ø20 mm</t>
  </si>
  <si>
    <t>Siltumizolācijas čaula 30 mm caurulei Ø25 mm</t>
  </si>
  <si>
    <t>Siltumizolācijas čaula 30 mm caurulei Ø40 mm</t>
  </si>
  <si>
    <t>Siltumizolācijas čaula 30 mm caurulei Ø50 mm</t>
  </si>
  <si>
    <t>Cauruļvadu stiprinājumi</t>
  </si>
  <si>
    <t>Caurumu kalšana, aizdare pārsegumos, sienās</t>
  </si>
  <si>
    <t>Sistēmas hidrauliskā pārbaude</t>
  </si>
  <si>
    <t>0bj</t>
  </si>
  <si>
    <t>Lokālā tāme Nr.4</t>
  </si>
  <si>
    <t>Tāme sastādīta 2014.gada tirgus cenās pamatojoties uz AVK rasējumiem</t>
  </si>
  <si>
    <t>Tāme sastādīta  2014.gada septembrī</t>
  </si>
  <si>
    <t>Apkures sistēmas - radiatoru, cauruļvadu demontāža</t>
  </si>
  <si>
    <t>Siltās grīdas</t>
  </si>
  <si>
    <t>MLC Ø16x2.0</t>
  </si>
  <si>
    <t>UPONOR</t>
  </si>
  <si>
    <t>MLC Ø20x2.25</t>
  </si>
  <si>
    <r>
      <t xml:space="preserve">Presējams līkums </t>
    </r>
    <r>
      <rPr>
        <sz val="10"/>
        <rFont val="Times New Roman"/>
        <charset val="186"/>
      </rPr>
      <t>Ø20</t>
    </r>
    <r>
      <rPr>
        <sz val="10"/>
        <rFont val="Times New Roman"/>
        <family val="1"/>
        <charset val="186"/>
      </rPr>
      <t xml:space="preserve"> 90</t>
    </r>
    <r>
      <rPr>
        <sz val="10"/>
        <rFont val="Times New Roman"/>
        <charset val="186"/>
      </rPr>
      <t>˚</t>
    </r>
  </si>
  <si>
    <t>Presējams trejgabals Ø20x16x20</t>
  </si>
  <si>
    <t>Vario S sadalītājs ar mērītājiem ST FM 7X, 7 cilpu, L=445 mm</t>
  </si>
  <si>
    <t>Vario S sadalītājs ar mērītājiem ST FM 3X, 3 cilpu, L=245 mm</t>
  </si>
  <si>
    <t>Kompresijas pievienojums,16x3/4'' eirokonuss</t>
  </si>
  <si>
    <t>Lodveida krāns 1'' ā.v.x1''i.v.</t>
  </si>
  <si>
    <t>Līkuma veidnis 17 mm</t>
  </si>
  <si>
    <t>Izpildmehānisms 230V, 30x1.5 i.v. Nerūsējošā tērauda sadalītājiem</t>
  </si>
  <si>
    <t>Sadalītāja skapis Vario, iebūvējams PT 952x123, baltā krāsā</t>
  </si>
  <si>
    <t>Metāla armatūras siets 15x15x3 mm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</si>
  <si>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</si>
  <si>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Apmales lenta 150x8 mm; 50 m rullī</t>
  </si>
  <si>
    <t>Termo šuves profils, pašlīmējošs garums 2m, augstums 100mm, biezums 10mm</t>
  </si>
  <si>
    <t>Hidroizolācijas plēve</t>
  </si>
  <si>
    <t>Stiprināšanas stieple, 150x1.25 mm</t>
  </si>
  <si>
    <t>Multi cauruļu aizsargčaula 20 mm</t>
  </si>
  <si>
    <t>Siltumizolācijas čaula 30 mm priekš caurules Ø16</t>
  </si>
  <si>
    <t>Paroc</t>
  </si>
  <si>
    <t>Siltumizolācijas čaula 30 mm priekš caurules Ø20</t>
  </si>
  <si>
    <t>Cauruļvada stiprinājumi priekš caurules Ø16</t>
  </si>
  <si>
    <t>gab</t>
  </si>
  <si>
    <t>Cauruļvada stiprinājumi priekš caurules Ø20</t>
  </si>
  <si>
    <t>Montāžas materiāli</t>
  </si>
  <si>
    <t>Radiatoru apkure</t>
  </si>
  <si>
    <t>Radiātors 11/500/700 komplektā ar stiprinājumiem, atgaisotāju un korķi</t>
  </si>
  <si>
    <t>Purmo</t>
  </si>
  <si>
    <t>Radiātors 21/500/1000 komplektā ar stiprinājumiem, atgaisotāju un korķi</t>
  </si>
  <si>
    <t>Radiātors 21/500/1100 komplektā ar stiprinājumiem, atgaisotāju un korķi</t>
  </si>
  <si>
    <t>Radiātors 21/500/1400 komplektā ar stiprinājumiem, atgaisotāju un korķi</t>
  </si>
  <si>
    <t>Radiātors 21/500/1600 komplektā ar stiprinājumiem, atgaisotāju un korķi</t>
  </si>
  <si>
    <t>Radiātors 21/500/1800 komplektā ar stiprinājumiem, atgaisotāju un korķi</t>
  </si>
  <si>
    <t>Radiātors 33/900/2300 komplektā ar stiprinājumiem, atgaisotāju un korķi</t>
  </si>
  <si>
    <t>Divcauruļu sistēmas vārsts tips RA-N15 aksiālais 1/2"</t>
  </si>
  <si>
    <t>Danfoss</t>
  </si>
  <si>
    <t>Termostatiskie sensori ar RA tipa pievienojumu RA 2990</t>
  </si>
  <si>
    <t>Noslēgvārsts RLV-S-15, leņķis 1/2"</t>
  </si>
  <si>
    <t>Prestabo Ø15x1.2</t>
  </si>
  <si>
    <t>Viega</t>
  </si>
  <si>
    <t>Prestabo Ø18x1.2</t>
  </si>
  <si>
    <t>Prestabo Ø22x1.5</t>
  </si>
  <si>
    <t>Prestabo Ø28x1.5</t>
  </si>
  <si>
    <t>Prestabo Ø35x1.5</t>
  </si>
  <si>
    <t>Prestabo Ø42x1.5</t>
  </si>
  <si>
    <t>Siltumizolācijas čaula 30 mm priekš caurules Ø15</t>
  </si>
  <si>
    <t>Siltumizolācijas čaula 30 mm priekš caurules Ø18</t>
  </si>
  <si>
    <t>Siltumizolācijas čaula 30 mm priekš caurules Ø22</t>
  </si>
  <si>
    <t>Siltumizolācijas čaula 30 mm priekš caurules Ø28</t>
  </si>
  <si>
    <t>Siltumizolācijas čaula 30 mm priekš caurules Ø35</t>
  </si>
  <si>
    <t>Siltumizolācijas čaula 30 mm priekš caurules Ø42</t>
  </si>
  <si>
    <t>Cauruļvada stiprinājumi</t>
  </si>
  <si>
    <t>Cauruļvadu veidgabali</t>
  </si>
  <si>
    <t>Siltuma apgāde PN1 un PN2 sistēmai</t>
  </si>
  <si>
    <t>Siltumizolācijas čaula 50 mm priekš caurules Ø22</t>
  </si>
  <si>
    <t>Siltumizolācijas čaula 50 mm priekš caurules Ø35</t>
  </si>
  <si>
    <t>Apkures siltummainis GEA WTT (50.15kw) GBS 200H-20 (105º-70º/75º-55º)</t>
  </si>
  <si>
    <t>Apkures siltummainis GEA WTT (2.82 kW ) GBS 100M-10  (105º-70º/37.5º-27.5º)</t>
  </si>
  <si>
    <t>Karstā ūdens siltummainis GEA WTT (95kW) GBS 525H-30X (65º-25º/55º-10º)</t>
  </si>
  <si>
    <t>Siltumainis Ūdens/glikols 38% GEA WTT ar izolāciju (26 kW ) GBS 200H-20 (105º-70º/75º-55º)</t>
  </si>
  <si>
    <t>Siltummaiņa izolācija</t>
  </si>
  <si>
    <t>Siltumenerģijas skaitītājs Kamstrup 602 Q=6 m3/h; 260mm; 1"</t>
  </si>
  <si>
    <t>Procesors ECL Confort 310</t>
  </si>
  <si>
    <r>
      <t>Cirkulācijas sūknis q=0.39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H=2.5 m</t>
    </r>
  </si>
  <si>
    <r>
      <t>Cirkulācijas sūknis q=0.75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H=2.5 m</t>
    </r>
  </si>
  <si>
    <r>
      <t>Cirkulācijas sūknis q=1.14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H=4 m</t>
    </r>
  </si>
  <si>
    <r>
      <t>Cirkulācijas sūknis q=0.24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H=3 m</t>
    </r>
  </si>
  <si>
    <r>
      <t>Cirkulācijas sūknis q=2.20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H=4 m</t>
    </r>
  </si>
  <si>
    <t>Karstā ūdnes cirkulācija sūknis Wilo StarZ 20/5 q=0,28 l/s H=3,20 m</t>
  </si>
  <si>
    <t>Izplešanās trauks V=25 l komplektā ar stiprinājumiem</t>
  </si>
  <si>
    <t>Izplešanās trauks V=50 l komplektā ar stiprinājumiem</t>
  </si>
  <si>
    <t>Ūdens temperatūras sensors</t>
  </si>
  <si>
    <t xml:space="preserve">Āra gaisa temperatūras sensors </t>
  </si>
  <si>
    <r>
      <t>Karstā ūdens skaitītājs Q=1.5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 DN15</t>
    </r>
  </si>
  <si>
    <t>Apk. reg. divgaitas vārsts ar piedziņu DN15 Kv-0.25</t>
  </si>
  <si>
    <t>Apk. reg. divgaitas vārsts ar piedziņu DN15 Kv-1.0</t>
  </si>
  <si>
    <t>Apk. reg. divgaitas vārsts ar piedziņu DN20 Kv-2.5</t>
  </si>
  <si>
    <t>Karstā ūdens divgaitas vārsts ar piedziņu DN25 Kv-4 komplektā ar piedziņu</t>
  </si>
  <si>
    <t>Metāla caurule DN15</t>
  </si>
  <si>
    <t>Metāla caurule DN25</t>
  </si>
  <si>
    <t>Metāla caurule DN32</t>
  </si>
  <si>
    <t>Metāla caurule DN40</t>
  </si>
  <si>
    <t>Metāla caurule DN50</t>
  </si>
  <si>
    <t>Drošības vārsts DN15 3 bar.</t>
  </si>
  <si>
    <t>Drošības vārsts DN25 3 bar.</t>
  </si>
  <si>
    <t>Drošības vārsts DN25 10 bar.</t>
  </si>
  <si>
    <t>Lodveida krāns ar kapi DN15</t>
  </si>
  <si>
    <t>Lodveida krāns ar kapi DN25</t>
  </si>
  <si>
    <t>Ventilis DN15</t>
  </si>
  <si>
    <t>Ventilis DN20</t>
  </si>
  <si>
    <t>Ventilis DN32</t>
  </si>
  <si>
    <t>Ventilis DN40</t>
  </si>
  <si>
    <t>Ventilis DN50</t>
  </si>
  <si>
    <t>Vienvirziena vārsts DN15</t>
  </si>
  <si>
    <t>Vienvirziena vārsts DN20</t>
  </si>
  <si>
    <t>Vienvirziena vārsts DN32</t>
  </si>
  <si>
    <t>Trīsceļu vārsts ar motoru DN20</t>
  </si>
  <si>
    <t>Trīsceļu vārsts ar motoru DN32</t>
  </si>
  <si>
    <t>Filtrs DN15</t>
  </si>
  <si>
    <t>Filtrs DN32</t>
  </si>
  <si>
    <t>Filtrs DN40</t>
  </si>
  <si>
    <t>Filtrs DN50</t>
  </si>
  <si>
    <t>Pāreja uz vītni DN25/DN15</t>
  </si>
  <si>
    <t>Pāreja uz vītni DN32/DN20</t>
  </si>
  <si>
    <t>Automātiskais atgaisotājs ar lodveida krānu DN15</t>
  </si>
  <si>
    <t>Krāsa cauruļvadu krāsošanai</t>
  </si>
  <si>
    <t>litri</t>
  </si>
  <si>
    <t>Etilēnglikols 38%</t>
  </si>
  <si>
    <t>Termometrs</t>
  </si>
  <si>
    <t>Monometrs</t>
  </si>
  <si>
    <t>Pievienojums esošajai siltumtrasei</t>
  </si>
  <si>
    <t>Montāzas materiāli</t>
  </si>
  <si>
    <t>Sistēmas pārbaude, regulēšana</t>
  </si>
  <si>
    <t>Lokālā tāme Nr.6</t>
  </si>
  <si>
    <t>Pieplūdes un nosūces sistēma PN-1</t>
  </si>
  <si>
    <t>Pieplūdes un nosūces gaisa apstrādes iekārta Duplex 5000 Multi-N</t>
  </si>
  <si>
    <t>Atrea</t>
  </si>
  <si>
    <t>Āra dzesēšanas bloks ASE-76AH</t>
  </si>
  <si>
    <t>Sinclair</t>
  </si>
  <si>
    <t>Pieplūdes difuzors RSKP-315+ATTB-250-315-0</t>
  </si>
  <si>
    <t>Flaktwoods</t>
  </si>
  <si>
    <t>Nosūces difuzors HPKH-315-6+ATTC-250-315-1</t>
  </si>
  <si>
    <t>Klusinātājs ASK-630/9 L=900 mm</t>
  </si>
  <si>
    <t>Salda</t>
  </si>
  <si>
    <t>Regulējošais vārsts Ø250</t>
  </si>
  <si>
    <t>Halton</t>
  </si>
  <si>
    <t>Ugunsdrošais vārsts FDI-630, MA</t>
  </si>
  <si>
    <t>Cinkots skārda gaisa vads Ø250</t>
  </si>
  <si>
    <t>Cinkots skārda gaisa vads Ø315</t>
  </si>
  <si>
    <t>Cinkots skārda gaisa vads Ø400</t>
  </si>
  <si>
    <t>Cinkots skārda gaisa vads Ø500</t>
  </si>
  <si>
    <t>Cinkots skārda gaisa vads Ø630</t>
  </si>
  <si>
    <t>Cinkots skārda līkums Ø630 90º</t>
  </si>
  <si>
    <t>Cinkots skārda līkums Ø630 45º</t>
  </si>
  <si>
    <t>Sānu pievienojums ar gumiju 250/250</t>
  </si>
  <si>
    <t>Sānu pievienojums ar gumiju 315/250</t>
  </si>
  <si>
    <t>Sānu pievienojums ar gumiju 400/250</t>
  </si>
  <si>
    <t>Sānu pievienojums ar gumiju 500/250</t>
  </si>
  <si>
    <t>Sānu pievienojums ar gumiju 630/250</t>
  </si>
  <si>
    <t>Pāreja 250/315</t>
  </si>
  <si>
    <t>Pāreja 315/400</t>
  </si>
  <si>
    <t>Pāreja 400/500</t>
  </si>
  <si>
    <t>Pāreja 500/630</t>
  </si>
  <si>
    <t>Pāreja 500x500/630</t>
  </si>
  <si>
    <t>Gala noslēgs, tīrīšanas lūka Ø250</t>
  </si>
  <si>
    <t>Siltumizolācijas Lamella Mat 50 AluCoat 30 mm</t>
  </si>
  <si>
    <r>
      <t>m</t>
    </r>
    <r>
      <rPr>
        <vertAlign val="superscript"/>
        <sz val="10"/>
        <rFont val="Times New Roman"/>
        <family val="1"/>
        <charset val="1"/>
      </rPr>
      <t>2</t>
    </r>
  </si>
  <si>
    <t>Siltumizolācijas Lamella Mat 50 AluCoat 100 mm</t>
  </si>
  <si>
    <t>Pieplūdes un nosūces sistēma PN-2</t>
  </si>
  <si>
    <t>Pieplūdes un nosūces gaisa apstrādes iekārta Duplex 3500 Multi-N</t>
  </si>
  <si>
    <t>Āra dzesēšanas bloks ASE-48AH</t>
  </si>
  <si>
    <t>Pieplūdes difuzors RSKP-125+ATTB-100-125-0</t>
  </si>
  <si>
    <t>Pieplūdes difuzors RSKP-160+ATTB-125-160-0</t>
  </si>
  <si>
    <t>Pieplūdes difuzors RSKP-250+ATTB-160-250-1</t>
  </si>
  <si>
    <t>Nosūces difuzors HPKB-100-3-4</t>
  </si>
  <si>
    <t>Nosūces difuzors HPKB-125-2-4</t>
  </si>
  <si>
    <t>Nosūces difuzors HPKH-200-4+ATTC-160-200-1-4</t>
  </si>
  <si>
    <t>Nosūces difuzors DVS-125</t>
  </si>
  <si>
    <t>Onninen</t>
  </si>
  <si>
    <t>Klusinātājs ASK-500/9 L=900 mm</t>
  </si>
  <si>
    <t>Regulējošais vārsts Ø100</t>
  </si>
  <si>
    <t>Regulējošais vārsts Ø125</t>
  </si>
  <si>
    <t>Regulējošais vārsts Ø160</t>
  </si>
  <si>
    <t>Ugunsdrošais vārsts FDI-315, MA</t>
  </si>
  <si>
    <t>Ugunsdrošais vārsts FDI-500, MA</t>
  </si>
  <si>
    <t>Cinkots skārda gaisa vads Ø100</t>
  </si>
  <si>
    <t>Cinkots skārda gaisa vads Ø125</t>
  </si>
  <si>
    <t>Cinkots skārda gaisa vads Ø160</t>
  </si>
  <si>
    <t>Cinkots skārda gaisa vads Ø200</t>
  </si>
  <si>
    <t>Cinkots skārda līkums Ø125 90º</t>
  </si>
  <si>
    <t>Cinkots skārda līkums Ø315 90º</t>
  </si>
  <si>
    <t>Cinkots skārda līkums Ø500 90º</t>
  </si>
  <si>
    <t>Cinkots skārda līkums Ø500 45º</t>
  </si>
  <si>
    <t>Sānu pievienojums ar gumiju 100/160</t>
  </si>
  <si>
    <t>Sānu pievienojums ar gumiju 100/250</t>
  </si>
  <si>
    <t>Sānu pievienojums ar gumiju 125/125</t>
  </si>
  <si>
    <t>Sānu pievienojums ar gumiju 125/160</t>
  </si>
  <si>
    <t>Sānu pievienojums ar gumiju 125/200</t>
  </si>
  <si>
    <t>Sānu pievienojums ar gumiju125/250</t>
  </si>
  <si>
    <t>Sānu pievienojums ar gumiju 125/315</t>
  </si>
  <si>
    <t>Sānu pievienojums ar gumiju 160/160</t>
  </si>
  <si>
    <t>Sānu pievienojums ar gumiju 160/200</t>
  </si>
  <si>
    <t>Sānu pievienojums ar gumiju 160/250</t>
  </si>
  <si>
    <t>Sānu pievienojums ar gumiju 160/315</t>
  </si>
  <si>
    <t>Sānu pievienojums ar gumiju 160/400</t>
  </si>
  <si>
    <t>Sānu pievienojums ar gumiju 160/500</t>
  </si>
  <si>
    <t>Sānu pievienojums ar gumiju 200/250</t>
  </si>
  <si>
    <t>Sānu pievienojums ar gumiju 200/315</t>
  </si>
  <si>
    <t>Sānu pievienojums ar gumiju 200/400</t>
  </si>
  <si>
    <t>Sānu pievienojums ar gumiju 250/400</t>
  </si>
  <si>
    <t>Sānu pievienojums ar gumiju 315/315</t>
  </si>
  <si>
    <t>Sānu pievienojums ar gumiju 315/400</t>
  </si>
  <si>
    <t>Sānu pievienojums ar gumiju 400/500</t>
  </si>
  <si>
    <t>Pāreja 125/160</t>
  </si>
  <si>
    <t>Pāreja 125/200</t>
  </si>
  <si>
    <t>Pāreja 160/200</t>
  </si>
  <si>
    <t>Pāreja 160/250</t>
  </si>
  <si>
    <t>Pāreja 200/250</t>
  </si>
  <si>
    <t>Pāreja 315/500</t>
  </si>
  <si>
    <t>Pāreja 400x400/500</t>
  </si>
  <si>
    <t>Gala noslēgs, tīrīšanas lūka Ø125</t>
  </si>
  <si>
    <t>Gala noslēgs, tīrīšanas lūka Ø160</t>
  </si>
  <si>
    <t>Gala noslēgs, tīrīšanas lūka Ø200</t>
  </si>
  <si>
    <t>Gala noslēgs, tīrīšanas lūka Ø315</t>
  </si>
  <si>
    <t>Gala noslēgs, tīrīšanas lūka Ø400</t>
  </si>
  <si>
    <t>Gaisa pārplūdes restes durvju vērtnes lejas daļā 150x300 mm</t>
  </si>
  <si>
    <t>Nosūces sistēma N-3</t>
  </si>
  <si>
    <t>Nosūces ventilators DECOR 100CZ komplektā ar pretvārstu</t>
  </si>
  <si>
    <t>S&amp;P</t>
  </si>
  <si>
    <t>Nosūces ventilators DECOR 300CZ komplektā ar pretvārstu</t>
  </si>
  <si>
    <t>Gaisa izmešanas uzgalis AVI-160</t>
  </si>
  <si>
    <t>Cinkots skārda līkums Ø160 90º</t>
  </si>
  <si>
    <t>Gaisa vada stiprinājumi</t>
  </si>
  <si>
    <t>Elektroapsaistes materiāli</t>
  </si>
  <si>
    <t>Nosūces sistēma N-4</t>
  </si>
  <si>
    <t>Dabiskās nosūces sistēma DN-1</t>
  </si>
  <si>
    <t>Nosūces reste Ø100</t>
  </si>
  <si>
    <t>Gaisa izmešanas uzgalis AVI-100</t>
  </si>
  <si>
    <t>Sistēmas regulēšana, palaišana</t>
  </si>
  <si>
    <t>Lokālā tāme Nr.7</t>
  </si>
  <si>
    <t>Datortīkli</t>
  </si>
  <si>
    <t>Tāme sastādīta 2014.gada tirgus cenās pamatojoties uz VS-D rasējumiem</t>
  </si>
  <si>
    <t>Komutācijas skapis  (15 U 600x600) Gaiši pelēks vai dzeltens</t>
  </si>
  <si>
    <t>Komutācijas skapja elektroapgādes panelis8* C13 220V 1F 16A</t>
  </si>
  <si>
    <t xml:space="preserve">El kabelis 3*2,5 </t>
  </si>
  <si>
    <t xml:space="preserve">Komutācijas panelis  1HU 24 porti Cat.5e UTP ar kabeļu organizātoru </t>
  </si>
  <si>
    <t xml:space="preserve">Datortīklu  kabelis Cat.5e  4x2x0,5 UTP </t>
  </si>
  <si>
    <t xml:space="preserve">Komutācijas vadu organizators 1U ar metāla gredzeniem </t>
  </si>
  <si>
    <t xml:space="preserve">Rozete  1xRJ45 Cat.5e UTP ligzdu </t>
  </si>
  <si>
    <t xml:space="preserve">Kārba Virsapmetuma Dataligzdai </t>
  </si>
  <si>
    <t>Kārba Virsapmetuma Dataligzdai  IP65</t>
  </si>
  <si>
    <t>Kārba z/a</t>
  </si>
  <si>
    <t>Nosedze  z/a  Data 2*RJ45</t>
  </si>
  <si>
    <t xml:space="preserve">PVC caurule d=20 mm </t>
  </si>
  <si>
    <t xml:space="preserve">PVC caurule d=50 mm </t>
  </si>
  <si>
    <t xml:space="preserve">Kabeļu kanāls  TEK 40*20   vai analogs </t>
  </si>
  <si>
    <t>Zemējuma kabelis 6mm²</t>
  </si>
  <si>
    <t>Stiprinājuma dībeļi/ skrūves</t>
  </si>
  <si>
    <t xml:space="preserve">Uguns aizsardzības  mastika </t>
  </si>
  <si>
    <t>Pārējie palīgmateriāli (skrūves, saites, saišu turētāji utt.)</t>
  </si>
  <si>
    <t xml:space="preserve">R/M skrūves M6 ar R/M uzgriezni komutācijas skapim </t>
  </si>
  <si>
    <t>Komutācijas vadi UTP Cat 5e  1m</t>
  </si>
  <si>
    <t>Komutācijas vadi UTP Cat 5e  3m</t>
  </si>
  <si>
    <t>UPS   500VA  10min. Pie 50% slodzes</t>
  </si>
  <si>
    <t>Tīka testēšanu un  tīkla pases izstrāde</t>
  </si>
  <si>
    <t>Lokālā tāme Nr.8</t>
  </si>
  <si>
    <t>Tāme sastādīta 2014.gada tirgus cenās pamatojoties uz VS rasējumiem</t>
  </si>
  <si>
    <t>Apix-Bullet/E3 ārējā IP kamera</t>
  </si>
  <si>
    <t>Apix-Dome/E3 iekšējā IP kamera</t>
  </si>
  <si>
    <t>VDR-6016IP IP kameru ieraksta iekārta</t>
  </si>
  <si>
    <t>HDD 2Tb cietais disks</t>
  </si>
  <si>
    <t>Cross-24/HPoe IP komutators (switch)</t>
  </si>
  <si>
    <t>1100 VA nepātrauktas bar. avots (UPS)</t>
  </si>
  <si>
    <t>22" LED monitors</t>
  </si>
  <si>
    <t>19" komutācijas skapis ar stikla durvīm 6U 600x600</t>
  </si>
  <si>
    <t>RJ45 Cat5e konektors</t>
  </si>
  <si>
    <t>0,5 m Cat5e komutācijas vads</t>
  </si>
  <si>
    <t>Savienojumu kārba</t>
  </si>
  <si>
    <t>UTP 4x2x0,5 Cat5e kabelis</t>
  </si>
  <si>
    <t>m.</t>
  </si>
  <si>
    <t>6 mm2 zemējuma vads (dzelteni zaļš)</t>
  </si>
  <si>
    <t>Kabeļu frēzēšana sienās</t>
  </si>
  <si>
    <t>Alumīnija torņa noma (h līdz 10 m)</t>
  </si>
  <si>
    <t>k-ts.</t>
  </si>
  <si>
    <t>Palīgmateriāli, montāžas materiāli</t>
  </si>
  <si>
    <t>Izpilddokumentācija, nodošana ekspl.</t>
  </si>
  <si>
    <t>Lokālā tāme Nr.9</t>
  </si>
  <si>
    <t>Objekts: Jelgavas novada sporta centrs energoefektivitātes paaugstināšana, Aviācijas iela 8F, 8I, Jelgava</t>
  </si>
  <si>
    <t>Tāme sastādīta 2014.gada tirgus cenās pamatojoties uz AUS rasējumiem</t>
  </si>
  <si>
    <t>ECO 1003/1000B dūmu detektors</t>
  </si>
  <si>
    <t>ECO 1005/1000B siltuma detektors</t>
  </si>
  <si>
    <t>MCP-1A rokas darbības detektors</t>
  </si>
  <si>
    <t>PS-200 vāks rokas darbības detektoram</t>
  </si>
  <si>
    <t>Metāla režģis rokas detektoram</t>
  </si>
  <si>
    <t>AH-0218 skaņas signalizators iekšējais</t>
  </si>
  <si>
    <t>AH-03127BS ārējā sirēna</t>
  </si>
  <si>
    <t>6500R staru dūmu detektors (5-50 m)</t>
  </si>
  <si>
    <t>RI-31 kārba ar indikāciju</t>
  </si>
  <si>
    <t>RS-704/RHS-424D5P relejs</t>
  </si>
  <si>
    <t>Smartline 020-4 kontroles panelis</t>
  </si>
  <si>
    <t>Smartline 8Z zonu paplašinātājs</t>
  </si>
  <si>
    <t>12V 7A/h akumulators</t>
  </si>
  <si>
    <t>PHSC-356-EPC termokabelis</t>
  </si>
  <si>
    <t>J-Y(St)Y 1x2x0,8 kabelis</t>
  </si>
  <si>
    <t>J-Y(St)Y 2x2x0,8 kabelis</t>
  </si>
  <si>
    <t>JE-H(St)H 1x2x0,8 kabelis</t>
  </si>
  <si>
    <t>JE-H(St)H 3x1,5 kabelis</t>
  </si>
  <si>
    <t>CQR 6x0,22 kabelis</t>
  </si>
  <si>
    <t>d-50 mm PVC caurule</t>
  </si>
  <si>
    <t>Lokālā tāme Nr.10</t>
  </si>
  <si>
    <t>Tāme sastādīta 2014.gada tirgus cenās pamatojoties uz AR rasējumiem</t>
  </si>
  <si>
    <t>Basketbola pārvietojams sacensību grozs ar riteņiem Hydroplay Training ar projeciju 225cm, manuāli regulējams augstums, rūdīta stikla vairogs 1800x1050mm, sacensību stīpa un polsterējums,  nepieciešams attālums aiz basketbola laukuma līnijas 205cm</t>
  </si>
  <si>
    <t>Sacensību komplekts  volejbolam (ovāla profila 120x100mm alumīnija balsti ar kapsulām betonēšanai grīdā, aizsrgpolsteri balstiem,tīkla regulēšanas iespēja, iekšējais tīkls spriegošanas mehānisms, melns sacensību tīkls ar stiklšķiedras antenām) Betonēšana iekļauta cenā.</t>
  </si>
  <si>
    <t>k-ts</t>
  </si>
  <si>
    <t xml:space="preserve">Grīdas flanči volejbola balstu vietās grīdās </t>
  </si>
  <si>
    <r>
      <t xml:space="preserve">ESK 301 </t>
    </r>
    <r>
      <rPr>
        <sz val="9"/>
        <rFont val="Times New Roman"/>
        <family val="1"/>
      </rPr>
      <t xml:space="preserve">(Programmējami komandu nosaukumi, reklāmas, basketbols, volejbols rokasbumba, teniss, futbols telpās, florbols, ciparu augstums 25 cm,latviešu alfabēts,spēlētāju individuālās piezīmes basketbolā,skaņas signāls,cenā iekļauta montāža. Garantija -2 gadi no uzstādīšanas brīža. Tablo izmēri 210 x 157 x 6cm).  </t>
    </r>
  </si>
  <si>
    <r>
      <rPr>
        <b/>
        <sz val="9"/>
        <rFont val="Times New Roman"/>
        <family val="1"/>
      </rPr>
      <t>ESK310</t>
    </r>
    <r>
      <rPr>
        <sz val="9"/>
        <rFont val="Times New Roman"/>
        <family val="1"/>
      </rPr>
      <t xml:space="preserve"> - 2x24/14 sekunžu rādītāju pāris ar perioda laika dublētājrādītāju, izm.52x57x6cm. Ciparu augstums 22cm sekundēm, montāža uz basketbola groziem ar kronšteinu palīdzību.</t>
    </r>
  </si>
  <si>
    <t>Tīkli logu aizsegšanai ( pret bumbu triecieniem)</t>
  </si>
  <si>
    <t>Lokālā tāme Nr.11</t>
  </si>
  <si>
    <t>Ārējie kanalizācijas tīkli -ŪKT</t>
  </si>
  <si>
    <t>Saimnieciskā kanalizācija K-1</t>
  </si>
  <si>
    <t>PVC kanalizācijas caurule Ø 110x3.2 SN8</t>
  </si>
  <si>
    <t>Iebetonējama aizsargčaula Ø110</t>
  </si>
  <si>
    <t>Esošo cauruļvadu D100 un D150 mm demontāža</t>
  </si>
  <si>
    <t>Kabeļu aizsardzība</t>
  </si>
  <si>
    <t>Izraktās grunts un asfalta seguma izvešana</t>
  </si>
  <si>
    <t>Smilts pamatnes ierīkošana zem cauruļvadiem h=0.20*l.5*1</t>
  </si>
  <si>
    <r>
      <t>m</t>
    </r>
    <r>
      <rPr>
        <vertAlign val="superscript"/>
        <sz val="10"/>
        <rFont val="Arial"/>
        <family val="2"/>
        <charset val="186"/>
      </rPr>
      <t>3</t>
    </r>
  </si>
  <si>
    <t>Plastmasas kanalizācijas aka Ø 400 mm komplektā ar teleskopisko kātu un vāku 200/400/R40</t>
  </si>
  <si>
    <t>PVC pāreja Ø200/110</t>
  </si>
  <si>
    <t>Esošā cauruļvada D200 mm pievienojums akai</t>
  </si>
  <si>
    <r>
      <t>m</t>
    </r>
    <r>
      <rPr>
        <vertAlign val="superscript"/>
        <sz val="10"/>
        <rFont val="Times New Roman"/>
        <family val="1"/>
        <charset val="186"/>
      </rPr>
      <t>3</t>
    </r>
  </si>
  <si>
    <t>Ceļa segas atjaunošana</t>
  </si>
  <si>
    <t>ABT16 4cm, L=34 m</t>
  </si>
  <si>
    <r>
      <t>m</t>
    </r>
    <r>
      <rPr>
        <vertAlign val="superscript"/>
        <sz val="10"/>
        <rFont val="Calibri"/>
        <family val="2"/>
        <charset val="186"/>
      </rPr>
      <t>²</t>
    </r>
  </si>
  <si>
    <t>AG22 6cm, L=34 m</t>
  </si>
  <si>
    <t>Dolomīta šķemba 16cm (fr. 20-40), L=34 m</t>
  </si>
  <si>
    <t>Dolomīta šķemba 20cm (fr. 40-70), L=34 m</t>
  </si>
  <si>
    <t>Smilts (K&gt;1) L=34 m</t>
  </si>
  <si>
    <t>Lokālā tāme Nr.12</t>
  </si>
  <si>
    <t>Labiekārtošana</t>
  </si>
  <si>
    <t>Žoga montāža</t>
  </si>
  <si>
    <t>PVC automašīnu atdures barjera</t>
  </si>
  <si>
    <t>Dekoratīvie puķu podi</t>
  </si>
  <si>
    <t>Attīrīt sienas no vecā krāsojuma, līdzināt  mūra sienas</t>
  </si>
  <si>
    <t>Sienu līdzināšana, apdare ar struktūrapmetumu ( tonētu)</t>
  </si>
  <si>
    <t>Flīzēt sienas ar keramikas flīzēm ( ieklājot hidroizolācijas slāni)</t>
  </si>
  <si>
    <t xml:space="preserve">Montēt margu no nerūsējošas tērauda caurule un triecienizturīga stikla b=8mm vairogiem </t>
  </si>
  <si>
    <t>Grīdā iebūvēts kājslauķis 1000x500mm</t>
  </si>
  <si>
    <t>Esošā jumta seguma tīrīšana, līdzināšana</t>
  </si>
  <si>
    <t>Jumta siltumizolācija ar puscietajām siltumizolācijasloksnēm b=200mm, veidojot projektā paredzēto slīpumu</t>
  </si>
  <si>
    <t>Jumta siltumizolācija ar cietajām siltumizolācija sloksnēm b=40mm</t>
  </si>
  <si>
    <t>Izgatavot, montēt nosegrežģi ventilācijas agregātiem- metala ramis ar cirsti vilkto sietu (cinkots, placināts)</t>
  </si>
  <si>
    <t>Atrakt pamatus h=60cm pirms siltināšanas,atpakaļaizbērt ar smilti pēc siltināšanas </t>
  </si>
  <si>
    <t xml:space="preserve">Virsizdevumi </t>
  </si>
  <si>
    <t xml:space="preserve">Peļņa </t>
  </si>
  <si>
    <t xml:space="preserve">Tāme sastādīta  </t>
  </si>
  <si>
    <t>Būves nosaukums:  Jelgavas novada Sporta centra ēkas energoefektivitātes paaugstināšana
Būves adrese: Aviācijas iela 8F,8 I, Jelgava
Pasūtījuma Nr.:</t>
  </si>
  <si>
    <t xml:space="preserve">Būves nosaukums:Jelgavas novada Sporta centra ēkas energoefektivitātes paaugstināšana
Būves adrese: Aviācijas iela 8F,8 I, Jelgava
Pasūtījuma Nr.: </t>
  </si>
  <si>
    <t xml:space="preserve">Tāme sastādīta  2014.gada </t>
  </si>
  <si>
    <t>Pasūtījuma Nr.:</t>
  </si>
  <si>
    <t xml:space="preserve">Pasūtījuma Nr.: </t>
  </si>
  <si>
    <t>Tāme sastādīta </t>
  </si>
  <si>
    <t>Būvlaukuma sagatavošanas darbi</t>
  </si>
  <si>
    <t>Demontāžas darbi</t>
  </si>
  <si>
    <t>Būvtāfeles izgatavošana un montāža</t>
  </si>
  <si>
    <t>Žoga īre un montāža uz visu būvniecības laiku</t>
  </si>
  <si>
    <t>Pagaidu ugunsdrošības stendu montāža</t>
  </si>
  <si>
    <t>Sadzīves telpu modulis uz būvniecības laiku</t>
  </si>
  <si>
    <t>Būvmateriālu novietnes modulis</t>
  </si>
  <si>
    <t>BIO tualetes</t>
  </si>
  <si>
    <t>Citi darbi</t>
  </si>
  <si>
    <t>Ēkas pagaidu energosertifikāta izstrāde</t>
  </si>
  <si>
    <t>Ēkas kadastrālās uzmērīšanas lietas izstrāde</t>
  </si>
  <si>
    <t>Tiesnešu galds ar krēsliem, slēdzams, 6 vietas</t>
  </si>
  <si>
    <t>Skatītāju sēdvietas ar atzveltni 4 vietīgi bloki</t>
  </si>
  <si>
    <t xml:space="preserve">Spēlētāju sēdvietas ar atzveltni 3 vietīgi bloki </t>
  </si>
  <si>
    <t>Stacionāra vai bīdāma tribīne divās rindās 2x6m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</si>
</sst>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Ls &quot;#,##0.00"/>
    <numFmt numFmtId="166" formatCode="&quot;€&quot;\ #,##0.00"/>
  </numFmts>
  <fonts count="33" x14ac:knownFonts="1">
    <font>
      <sz val="10"/>
      <name val="Times New Roman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</font>
    <font>
      <b/>
      <sz val="14"/>
      <name val="Times New Roman"/>
      <family val="1"/>
      <charset val="186"/>
    </font>
    <font>
      <sz val="10"/>
      <name val="Helv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color indexed="63"/>
      <name val="Times New Roman"/>
      <family val="1"/>
      <charset val="186"/>
    </font>
    <font>
      <sz val="10"/>
      <color indexed="8"/>
      <name val="Times New Roman"/>
      <family val="1"/>
    </font>
    <font>
      <b/>
      <i/>
      <sz val="10"/>
      <name val="Times New Roman"/>
      <family val="1"/>
      <charset val="186"/>
    </font>
    <font>
      <sz val="11"/>
      <color indexed="17"/>
      <name val="Calibri"/>
      <family val="2"/>
      <charset val="186"/>
    </font>
    <font>
      <sz val="10"/>
      <name val="Times New Roman"/>
    </font>
    <font>
      <sz val="10"/>
      <color indexed="8"/>
      <name val="Times New Roman"/>
    </font>
    <font>
      <vertAlign val="superscript"/>
      <sz val="10"/>
      <name val="Times New Roman"/>
      <family val="1"/>
      <charset val="186"/>
    </font>
    <font>
      <sz val="10"/>
      <name val="Times New Roman"/>
      <family val="1"/>
      <charset val="1"/>
    </font>
    <font>
      <vertAlign val="superscript"/>
      <sz val="10"/>
      <name val="Arial"/>
      <family val="2"/>
      <charset val="186"/>
    </font>
    <font>
      <sz val="10"/>
      <color indexed="63"/>
      <name val="Times New Roman"/>
      <family val="1"/>
      <charset val="1"/>
    </font>
    <font>
      <b/>
      <sz val="10"/>
      <name val="Times New Roman"/>
      <family val="1"/>
      <charset val="1"/>
    </font>
    <font>
      <vertAlign val="superscript"/>
      <sz val="10"/>
      <name val="Times New Roman"/>
      <family val="1"/>
      <charset val="1"/>
    </font>
    <font>
      <b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bscript"/>
      <sz val="11"/>
      <name val="Times New Roman"/>
      <family val="1"/>
      <charset val="186"/>
    </font>
    <font>
      <sz val="9"/>
      <name val="Times New Roman"/>
      <family val="1"/>
    </font>
    <font>
      <b/>
      <sz val="9"/>
      <name val="Times New Roman"/>
      <family val="1"/>
    </font>
    <font>
      <vertAlign val="superscript"/>
      <sz val="10"/>
      <name val="Calibri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3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17" fillId="5" borderId="0" applyNumberFormat="0" applyBorder="0" applyAlignment="0" applyProtection="0"/>
    <xf numFmtId="0" fontId="5" fillId="0" borderId="0"/>
  </cellStyleXfs>
  <cellXfs count="336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5" fillId="0" borderId="3" xfId="0" applyFont="1" applyBorder="1" applyAlignment="1">
      <alignment horizontal="right" vertical="top" wrapText="1"/>
    </xf>
    <xf numFmtId="0" fontId="5" fillId="0" borderId="3" xfId="0" applyFont="1" applyBorder="1"/>
    <xf numFmtId="0" fontId="5" fillId="0" borderId="3" xfId="0" applyFont="1" applyBorder="1" applyAlignment="1">
      <alignment vertical="top" wrapText="1"/>
    </xf>
    <xf numFmtId="0" fontId="5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6" fillId="0" borderId="7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left"/>
    </xf>
    <xf numFmtId="0" fontId="5" fillId="0" borderId="7" xfId="0" applyFont="1" applyBorder="1"/>
    <xf numFmtId="0" fontId="5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/>
    </xf>
    <xf numFmtId="0" fontId="8" fillId="0" borderId="8" xfId="0" applyFont="1" applyBorder="1" applyAlignment="1">
      <alignment horizontal="left"/>
    </xf>
    <xf numFmtId="0" fontId="1" fillId="0" borderId="3" xfId="0" applyFont="1" applyBorder="1" applyAlignment="1">
      <alignment horizontal="right" vertical="top" wrapText="1"/>
    </xf>
    <xf numFmtId="0" fontId="5" fillId="0" borderId="0" xfId="0" applyFont="1" applyBorder="1"/>
    <xf numFmtId="0" fontId="12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2" fontId="5" fillId="0" borderId="0" xfId="0" applyNumberFormat="1" applyFont="1"/>
    <xf numFmtId="0" fontId="8" fillId="0" borderId="3" xfId="0" applyFont="1" applyBorder="1" applyAlignment="1">
      <alignment horizontal="left" wrapText="1"/>
    </xf>
    <xf numFmtId="4" fontId="5" fillId="0" borderId="9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center"/>
    </xf>
    <xf numFmtId="4" fontId="9" fillId="0" borderId="10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 wrapText="1"/>
    </xf>
    <xf numFmtId="4" fontId="5" fillId="0" borderId="0" xfId="0" applyNumberFormat="1" applyFont="1" applyBorder="1"/>
    <xf numFmtId="49" fontId="8" fillId="0" borderId="3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0" xfId="0" applyFont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2" fontId="5" fillId="0" borderId="9" xfId="0" applyNumberFormat="1" applyFont="1" applyBorder="1" applyAlignment="1">
      <alignment horizontal="center" vertical="top" wrapText="1"/>
    </xf>
    <xf numFmtId="2" fontId="5" fillId="2" borderId="9" xfId="0" applyNumberFormat="1" applyFont="1" applyFill="1" applyBorder="1" applyAlignment="1">
      <alignment horizontal="center" vertical="top" wrapText="1"/>
    </xf>
    <xf numFmtId="0" fontId="5" fillId="0" borderId="9" xfId="0" applyFont="1" applyBorder="1" applyAlignment="1">
      <alignment vertical="top"/>
    </xf>
    <xf numFmtId="2" fontId="9" fillId="0" borderId="9" xfId="0" applyNumberFormat="1" applyFont="1" applyBorder="1" applyAlignment="1">
      <alignment horizontal="center" vertical="top" wrapText="1"/>
    </xf>
    <xf numFmtId="9" fontId="9" fillId="0" borderId="14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right" vertical="top"/>
    </xf>
    <xf numFmtId="2" fontId="9" fillId="0" borderId="9" xfId="0" applyNumberFormat="1" applyFont="1" applyBorder="1" applyAlignment="1">
      <alignment horizontal="right" vertical="top"/>
    </xf>
    <xf numFmtId="2" fontId="5" fillId="0" borderId="9" xfId="0" applyNumberFormat="1" applyFont="1" applyBorder="1" applyAlignment="1">
      <alignment horizontal="right" vertical="top"/>
    </xf>
    <xf numFmtId="0" fontId="1" fillId="0" borderId="7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5" fillId="0" borderId="2" xfId="0" applyFont="1" applyBorder="1" applyAlignment="1">
      <alignment vertical="top"/>
    </xf>
    <xf numFmtId="9" fontId="9" fillId="0" borderId="1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/>
    </xf>
    <xf numFmtId="2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2" fontId="2" fillId="0" borderId="3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2" fontId="5" fillId="0" borderId="9" xfId="0" applyNumberFormat="1" applyFont="1" applyBorder="1" applyAlignment="1">
      <alignment vertical="top" wrapText="1"/>
    </xf>
    <xf numFmtId="2" fontId="5" fillId="0" borderId="0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/>
    </xf>
    <xf numFmtId="2" fontId="5" fillId="0" borderId="3" xfId="0" applyNumberFormat="1" applyFont="1" applyFill="1" applyBorder="1" applyAlignment="1">
      <alignment horizontal="center" wrapText="1"/>
    </xf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6" xfId="1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vertical="top" wrapText="1"/>
    </xf>
    <xf numFmtId="2" fontId="5" fillId="3" borderId="9" xfId="0" applyNumberFormat="1" applyFont="1" applyFill="1" applyBorder="1" applyAlignment="1">
      <alignment horizontal="center" vertical="top" wrapText="1"/>
    </xf>
    <xf numFmtId="2" fontId="5" fillId="3" borderId="3" xfId="0" applyNumberFormat="1" applyFont="1" applyFill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5" fillId="0" borderId="16" xfId="0" applyFont="1" applyBorder="1" applyAlignment="1">
      <alignment horizontal="center" vertical="top"/>
    </xf>
    <xf numFmtId="0" fontId="5" fillId="7" borderId="3" xfId="0" applyFont="1" applyFill="1" applyBorder="1" applyAlignment="1">
      <alignment horizontal="center" vertical="top" wrapText="1"/>
    </xf>
    <xf numFmtId="2" fontId="5" fillId="7" borderId="3" xfId="0" applyNumberFormat="1" applyFont="1" applyFill="1" applyBorder="1" applyAlignment="1">
      <alignment horizontal="center" vertical="top" wrapText="1"/>
    </xf>
    <xf numFmtId="0" fontId="5" fillId="7" borderId="3" xfId="1" applyFont="1" applyFill="1" applyBorder="1" applyAlignment="1">
      <alignment horizontal="center" vertical="center"/>
    </xf>
    <xf numFmtId="0" fontId="5" fillId="7" borderId="3" xfId="1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vertical="top" wrapText="1"/>
    </xf>
    <xf numFmtId="49" fontId="16" fillId="7" borderId="3" xfId="1" applyNumberFormat="1" applyFont="1" applyFill="1" applyBorder="1" applyAlignment="1">
      <alignment vertical="center" wrapText="1"/>
    </xf>
    <xf numFmtId="2" fontId="5" fillId="6" borderId="9" xfId="3" applyNumberFormat="1" applyFont="1" applyFill="1" applyBorder="1" applyAlignment="1" applyProtection="1">
      <alignment horizontal="center"/>
    </xf>
    <xf numFmtId="2" fontId="18" fillId="0" borderId="9" xfId="0" applyNumberFormat="1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6" xfId="0" applyFont="1" applyBorder="1" applyAlignment="1">
      <alignment horizontal="left" vertical="center" wrapText="1"/>
    </xf>
    <xf numFmtId="0" fontId="18" fillId="0" borderId="16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5" fillId="0" borderId="17" xfId="0" applyFont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/>
    </xf>
    <xf numFmtId="0" fontId="9" fillId="0" borderId="1" xfId="0" applyFont="1" applyBorder="1" applyAlignment="1">
      <alignment vertical="top"/>
    </xf>
    <xf numFmtId="0" fontId="5" fillId="0" borderId="1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center" vertical="top" wrapText="1"/>
    </xf>
    <xf numFmtId="2" fontId="5" fillId="7" borderId="10" xfId="0" applyNumberFormat="1" applyFont="1" applyFill="1" applyBorder="1" applyAlignment="1">
      <alignment horizontal="center" vertical="top" wrapText="1"/>
    </xf>
    <xf numFmtId="0" fontId="9" fillId="0" borderId="3" xfId="0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7" borderId="4" xfId="0" applyNumberFormat="1" applyFont="1" applyFill="1" applyBorder="1" applyAlignment="1">
      <alignment horizontal="center" vertical="top" wrapText="1"/>
    </xf>
    <xf numFmtId="49" fontId="9" fillId="0" borderId="3" xfId="1" applyNumberFormat="1" applyFont="1" applyFill="1" applyBorder="1" applyAlignment="1">
      <alignment vertical="center" wrapText="1"/>
    </xf>
    <xf numFmtId="0" fontId="21" fillId="0" borderId="3" xfId="1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left" vertical="center" wrapText="1"/>
    </xf>
    <xf numFmtId="0" fontId="21" fillId="0" borderId="3" xfId="1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3" fillId="0" borderId="3" xfId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top"/>
    </xf>
    <xf numFmtId="0" fontId="5" fillId="7" borderId="19" xfId="0" applyNumberFormat="1" applyFont="1" applyFill="1" applyBorder="1" applyAlignment="1">
      <alignment horizontal="center" vertical="center"/>
    </xf>
    <xf numFmtId="0" fontId="14" fillId="7" borderId="19" xfId="1" applyFont="1" applyFill="1" applyBorder="1" applyAlignment="1">
      <alignment horizontal="center" vertical="center"/>
    </xf>
    <xf numFmtId="0" fontId="5" fillId="7" borderId="20" xfId="0" applyNumberFormat="1" applyFont="1" applyFill="1" applyBorder="1" applyAlignment="1">
      <alignment horizontal="left" vertical="center" wrapText="1"/>
    </xf>
    <xf numFmtId="49" fontId="24" fillId="0" borderId="3" xfId="1" applyNumberFormat="1" applyFont="1" applyFill="1" applyBorder="1" applyAlignment="1">
      <alignment vertical="center" wrapText="1"/>
    </xf>
    <xf numFmtId="0" fontId="21" fillId="0" borderId="3" xfId="1" applyFont="1" applyFill="1" applyBorder="1" applyAlignment="1">
      <alignment horizontal="left"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wrapText="1"/>
    </xf>
    <xf numFmtId="4" fontId="5" fillId="0" borderId="8" xfId="0" applyNumberFormat="1" applyFont="1" applyFill="1" applyBorder="1" applyAlignment="1">
      <alignment horizont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wrapText="1"/>
    </xf>
    <xf numFmtId="0" fontId="29" fillId="0" borderId="3" xfId="0" applyFont="1" applyFill="1" applyBorder="1" applyAlignment="1">
      <alignment horizont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10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21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5" fillId="0" borderId="16" xfId="0" applyFont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2" fillId="0" borderId="3" xfId="0" applyFont="1" applyBorder="1" applyAlignment="1">
      <alignment wrapText="1"/>
    </xf>
    <xf numFmtId="0" fontId="5" fillId="0" borderId="11" xfId="1" applyNumberFormat="1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0" borderId="22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top" wrapText="1"/>
    </xf>
    <xf numFmtId="2" fontId="9" fillId="0" borderId="2" xfId="0" applyNumberFormat="1" applyFont="1" applyBorder="1" applyAlignment="1">
      <alignment horizontal="center" vertical="top"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vertical="center"/>
    </xf>
    <xf numFmtId="49" fontId="16" fillId="8" borderId="3" xfId="1" applyNumberFormat="1" applyFont="1" applyFill="1" applyBorder="1" applyAlignment="1">
      <alignment vertical="center" wrapText="1"/>
    </xf>
    <xf numFmtId="2" fontId="9" fillId="0" borderId="15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2" fontId="5" fillId="7" borderId="3" xfId="0" applyNumberFormat="1" applyFont="1" applyFill="1" applyBorder="1" applyAlignment="1">
      <alignment horizontal="center" vertical="top"/>
    </xf>
    <xf numFmtId="2" fontId="5" fillId="0" borderId="9" xfId="0" applyNumberFormat="1" applyFont="1" applyBorder="1" applyAlignment="1"/>
    <xf numFmtId="2" fontId="5" fillId="0" borderId="9" xfId="0" applyNumberFormat="1" applyFont="1" applyBorder="1" applyAlignment="1">
      <alignment horizontal="center" vertical="top"/>
    </xf>
    <xf numFmtId="0" fontId="5" fillId="0" borderId="16" xfId="0" applyFont="1" applyFill="1" applyBorder="1" applyAlignment="1">
      <alignment horizontal="center"/>
    </xf>
    <xf numFmtId="2" fontId="5" fillId="0" borderId="14" xfId="0" applyNumberFormat="1" applyFont="1" applyBorder="1" applyAlignment="1"/>
    <xf numFmtId="0" fontId="5" fillId="0" borderId="3" xfId="0" applyFont="1" applyFill="1" applyBorder="1" applyAlignment="1">
      <alignment horizontal="center"/>
    </xf>
    <xf numFmtId="2" fontId="5" fillId="0" borderId="3" xfId="0" applyNumberFormat="1" applyFont="1" applyBorder="1" applyAlignment="1"/>
    <xf numFmtId="49" fontId="24" fillId="0" borderId="3" xfId="1" applyNumberFormat="1" applyFont="1" applyFill="1" applyBorder="1" applyAlignment="1">
      <alignment vertical="center"/>
    </xf>
    <xf numFmtId="49" fontId="24" fillId="0" borderId="0" xfId="1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2" fontId="5" fillId="3" borderId="10" xfId="0" applyNumberFormat="1" applyFont="1" applyFill="1" applyBorder="1" applyAlignment="1">
      <alignment horizontal="center" vertical="top" wrapText="1"/>
    </xf>
    <xf numFmtId="0" fontId="5" fillId="3" borderId="0" xfId="0" applyFont="1" applyFill="1"/>
    <xf numFmtId="0" fontId="5" fillId="9" borderId="3" xfId="0" applyFont="1" applyFill="1" applyBorder="1" applyAlignment="1">
      <alignment horizontal="left" vertical="center" wrapText="1"/>
    </xf>
    <xf numFmtId="0" fontId="30" fillId="2" borderId="3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left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3" borderId="3" xfId="0" applyFont="1" applyFill="1" applyBorder="1" applyAlignment="1">
      <alignment horizontal="center" vertical="center"/>
    </xf>
    <xf numFmtId="0" fontId="30" fillId="3" borderId="3" xfId="0" applyNumberFormat="1" applyFont="1" applyFill="1" applyBorder="1" applyAlignment="1" applyProtection="1">
      <alignment horizontal="left" vertical="center" wrapText="1"/>
    </xf>
    <xf numFmtId="0" fontId="30" fillId="3" borderId="3" xfId="0" applyFont="1" applyFill="1" applyBorder="1" applyAlignment="1">
      <alignment horizontal="center" vertical="center" wrapText="1"/>
    </xf>
    <xf numFmtId="0" fontId="30" fillId="3" borderId="8" xfId="0" applyNumberFormat="1" applyFont="1" applyFill="1" applyBorder="1" applyAlignment="1" applyProtection="1">
      <alignment horizontal="left" vertical="center" wrapText="1"/>
    </xf>
    <xf numFmtId="0" fontId="30" fillId="3" borderId="8" xfId="0" applyFont="1" applyFill="1" applyBorder="1" applyAlignment="1">
      <alignment horizontal="center" vertical="center" wrapText="1"/>
    </xf>
    <xf numFmtId="0" fontId="30" fillId="3" borderId="17" xfId="0" applyFont="1" applyFill="1" applyBorder="1" applyAlignment="1">
      <alignment horizontal="center" vertical="center"/>
    </xf>
    <xf numFmtId="0" fontId="31" fillId="0" borderId="23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2" fontId="30" fillId="2" borderId="3" xfId="0" applyNumberFormat="1" applyFont="1" applyFill="1" applyBorder="1" applyAlignment="1">
      <alignment horizontal="center" vertical="center" wrapText="1"/>
    </xf>
    <xf numFmtId="2" fontId="30" fillId="3" borderId="3" xfId="0" applyNumberFormat="1" applyFont="1" applyFill="1" applyBorder="1" applyAlignment="1">
      <alignment horizontal="center" vertical="center" wrapText="1"/>
    </xf>
    <xf numFmtId="2" fontId="30" fillId="3" borderId="8" xfId="0" applyNumberFormat="1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" fontId="5" fillId="0" borderId="3" xfId="0" applyNumberFormat="1" applyFont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30" fillId="3" borderId="0" xfId="0" applyFont="1" applyFill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/>
    </xf>
    <xf numFmtId="2" fontId="5" fillId="0" borderId="9" xfId="4" applyNumberFormat="1" applyFont="1" applyBorder="1" applyAlignment="1">
      <alignment horizontal="center" vertical="top" wrapText="1"/>
    </xf>
    <xf numFmtId="2" fontId="5" fillId="0" borderId="9" xfId="4" applyNumberFormat="1" applyFont="1" applyFill="1" applyBorder="1" applyAlignment="1">
      <alignment horizontal="right" vertical="center"/>
    </xf>
    <xf numFmtId="2" fontId="5" fillId="4" borderId="9" xfId="4" applyNumberFormat="1" applyFont="1" applyFill="1" applyBorder="1" applyAlignment="1">
      <alignment horizontal="center" vertical="top" wrapText="1"/>
    </xf>
    <xf numFmtId="0" fontId="5" fillId="0" borderId="9" xfId="4" applyFont="1" applyBorder="1" applyAlignment="1">
      <alignment vertical="top" wrapText="1"/>
    </xf>
    <xf numFmtId="0" fontId="5" fillId="0" borderId="9" xfId="4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8" xfId="0" applyFont="1" applyBorder="1" applyAlignment="1">
      <alignment vertical="top" wrapText="1"/>
    </xf>
    <xf numFmtId="2" fontId="5" fillId="0" borderId="8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2" fontId="5" fillId="0" borderId="2" xfId="4" applyNumberFormat="1" applyFont="1" applyBorder="1" applyAlignment="1">
      <alignment horizontal="center" vertical="top" wrapText="1"/>
    </xf>
    <xf numFmtId="2" fontId="5" fillId="0" borderId="2" xfId="4" applyNumberFormat="1" applyFont="1" applyFill="1" applyBorder="1" applyAlignment="1">
      <alignment horizontal="right" vertical="center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vertical="top" wrapText="1"/>
    </xf>
    <xf numFmtId="2" fontId="5" fillId="0" borderId="3" xfId="4" applyNumberFormat="1" applyFont="1" applyBorder="1" applyAlignment="1">
      <alignment horizontal="center" vertical="top" wrapText="1"/>
    </xf>
    <xf numFmtId="2" fontId="5" fillId="0" borderId="3" xfId="4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30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vertical="top" wrapText="1"/>
    </xf>
    <xf numFmtId="0" fontId="5" fillId="3" borderId="11" xfId="0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2" fontId="5" fillId="3" borderId="14" xfId="0" applyNumberFormat="1" applyFont="1" applyFill="1" applyBorder="1" applyAlignment="1">
      <alignment horizontal="center" vertical="top" wrapText="1"/>
    </xf>
    <xf numFmtId="0" fontId="5" fillId="3" borderId="24" xfId="0" applyFont="1" applyFill="1" applyBorder="1" applyAlignment="1">
      <alignment horizontal="center" vertical="top" wrapText="1"/>
    </xf>
    <xf numFmtId="1" fontId="5" fillId="0" borderId="0" xfId="0" applyNumberFormat="1" applyFont="1"/>
    <xf numFmtId="164" fontId="5" fillId="0" borderId="0" xfId="0" applyNumberFormat="1" applyFont="1"/>
    <xf numFmtId="0" fontId="5" fillId="7" borderId="4" xfId="1" applyFont="1" applyFill="1" applyBorder="1" applyAlignment="1">
      <alignment horizontal="center" vertical="center"/>
    </xf>
    <xf numFmtId="0" fontId="5" fillId="7" borderId="4" xfId="1" applyFont="1" applyFill="1" applyBorder="1" applyAlignment="1">
      <alignment horizontal="left" vertical="center" wrapText="1"/>
    </xf>
    <xf numFmtId="0" fontId="5" fillId="0" borderId="0" xfId="0" applyFont="1" applyAlignment="1"/>
    <xf numFmtId="2" fontId="2" fillId="2" borderId="3" xfId="0" applyNumberFormat="1" applyFont="1" applyFill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2" fontId="5" fillId="0" borderId="14" xfId="4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4" fontId="5" fillId="0" borderId="0" xfId="0" applyNumberFormat="1" applyFont="1"/>
    <xf numFmtId="4" fontId="5" fillId="0" borderId="2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0" fontId="5" fillId="0" borderId="3" xfId="4" applyFont="1" applyBorder="1" applyAlignment="1">
      <alignment vertical="top" wrapText="1"/>
    </xf>
    <xf numFmtId="0" fontId="5" fillId="0" borderId="3" xfId="4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wrapText="1"/>
    </xf>
    <xf numFmtId="2" fontId="2" fillId="3" borderId="3" xfId="0" applyNumberFormat="1" applyFont="1" applyFill="1" applyBorder="1" applyAlignment="1">
      <alignment vertical="top" wrapText="1"/>
    </xf>
    <xf numFmtId="0" fontId="5" fillId="0" borderId="8" xfId="2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5" fillId="0" borderId="25" xfId="0" applyNumberFormat="1" applyFont="1" applyBorder="1" applyAlignment="1">
      <alignment horizontal="center" wrapText="1"/>
    </xf>
    <xf numFmtId="4" fontId="27" fillId="0" borderId="8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top" wrapText="1"/>
    </xf>
    <xf numFmtId="9" fontId="9" fillId="0" borderId="3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right" vertical="top"/>
    </xf>
    <xf numFmtId="2" fontId="5" fillId="0" borderId="3" xfId="0" applyNumberFormat="1" applyFont="1" applyBorder="1"/>
    <xf numFmtId="0" fontId="9" fillId="0" borderId="3" xfId="0" applyFont="1" applyBorder="1" applyAlignment="1">
      <alignment horizontal="right" vertical="top"/>
    </xf>
    <xf numFmtId="2" fontId="9" fillId="0" borderId="3" xfId="0" applyNumberFormat="1" applyFont="1" applyBorder="1" applyAlignment="1">
      <alignment horizontal="right" vertical="top"/>
    </xf>
    <xf numFmtId="0" fontId="13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5" fillId="0" borderId="3" xfId="0" applyFont="1" applyBorder="1" applyAlignment="1"/>
    <xf numFmtId="0" fontId="5" fillId="0" borderId="3" xfId="0" applyFont="1" applyBorder="1" applyAlignment="1">
      <alignment horizontal="left"/>
    </xf>
    <xf numFmtId="2" fontId="5" fillId="0" borderId="1" xfId="4" applyNumberFormat="1" applyFont="1" applyBorder="1" applyAlignment="1">
      <alignment horizontal="center" vertical="top" wrapText="1"/>
    </xf>
    <xf numFmtId="2" fontId="5" fillId="0" borderId="1" xfId="4" applyNumberFormat="1" applyFont="1" applyFill="1" applyBorder="1" applyAlignment="1">
      <alignment horizontal="right" vertical="center"/>
    </xf>
    <xf numFmtId="2" fontId="5" fillId="4" borderId="1" xfId="4" applyNumberFormat="1" applyFont="1" applyFill="1" applyBorder="1" applyAlignment="1">
      <alignment horizontal="center" vertical="top" wrapText="1"/>
    </xf>
    <xf numFmtId="2" fontId="5" fillId="4" borderId="3" xfId="4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7" borderId="8" xfId="0" applyFont="1" applyFill="1" applyBorder="1" applyAlignment="1">
      <alignment vertical="top" wrapText="1"/>
    </xf>
    <xf numFmtId="2" fontId="5" fillId="0" borderId="8" xfId="0" applyNumberFormat="1" applyFont="1" applyFill="1" applyBorder="1" applyAlignment="1">
      <alignment horizontal="center"/>
    </xf>
    <xf numFmtId="2" fontId="5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9" fillId="0" borderId="16" xfId="0" applyFont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  <xf numFmtId="0" fontId="9" fillId="0" borderId="14" xfId="0" applyFont="1" applyBorder="1" applyAlignment="1">
      <alignment horizontal="right" vertical="top"/>
    </xf>
    <xf numFmtId="0" fontId="7" fillId="0" borderId="9" xfId="0" applyFont="1" applyBorder="1" applyAlignment="1">
      <alignment horizontal="center" wrapText="1"/>
    </xf>
    <xf numFmtId="0" fontId="9" fillId="0" borderId="3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0" fontId="5" fillId="0" borderId="18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0" fontId="5" fillId="0" borderId="15" xfId="0" applyFont="1" applyBorder="1" applyAlignment="1">
      <alignment horizontal="right" vertical="top"/>
    </xf>
    <xf numFmtId="0" fontId="5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2" xfId="0" applyFont="1" applyBorder="1" applyAlignment="1">
      <alignment horizontal="right" vertical="top" wrapText="1"/>
    </xf>
    <xf numFmtId="0" fontId="5" fillId="0" borderId="16" xfId="0" applyFont="1" applyBorder="1" applyAlignment="1">
      <alignment horizontal="right" vertical="top"/>
    </xf>
    <xf numFmtId="0" fontId="5" fillId="0" borderId="6" xfId="0" applyFont="1" applyBorder="1" applyAlignment="1">
      <alignment horizontal="right" vertical="top"/>
    </xf>
    <xf numFmtId="0" fontId="9" fillId="7" borderId="3" xfId="0" applyFont="1" applyFill="1" applyBorder="1" applyAlignment="1">
      <alignment horizontal="right" vertical="top" wrapText="1"/>
    </xf>
    <xf numFmtId="0" fontId="5" fillId="0" borderId="14" xfId="0" applyFont="1" applyBorder="1" applyAlignment="1">
      <alignment horizontal="right" vertical="top"/>
    </xf>
    <xf numFmtId="0" fontId="9" fillId="0" borderId="9" xfId="0" applyFont="1" applyBorder="1" applyAlignment="1">
      <alignment horizontal="right" vertical="top" wrapText="1"/>
    </xf>
  </cellXfs>
  <cellStyles count="5">
    <cellStyle name="Excel Built-in Normal" xfId="4"/>
    <cellStyle name="Excel_BuiltIn_Good" xfId="3"/>
    <cellStyle name="Normal" xfId="0" builtinId="0"/>
    <cellStyle name="Parastais_Pērses iela, Baldone, Zvārdes, Mārupe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C26"/>
  <sheetViews>
    <sheetView topLeftCell="A2" workbookViewId="0">
      <selection activeCell="H13" sqref="H13"/>
    </sheetView>
  </sheetViews>
  <sheetFormatPr defaultColWidth="9.33203125" defaultRowHeight="13.2" x14ac:dyDescent="0.25"/>
  <cols>
    <col min="1" max="1" width="9.33203125" style="5"/>
    <col min="2" max="2" width="49" style="5" customWidth="1"/>
    <col min="3" max="3" width="17.77734375" style="5" customWidth="1"/>
    <col min="4" max="16384" width="9.33203125" style="5"/>
  </cols>
  <sheetData>
    <row r="1" spans="1:3" ht="17.399999999999999" x14ac:dyDescent="0.3">
      <c r="A1" s="311" t="s">
        <v>11</v>
      </c>
      <c r="B1" s="311"/>
      <c r="C1" s="311"/>
    </row>
    <row r="2" spans="1:3" ht="15.6" x14ac:dyDescent="0.3">
      <c r="A2" s="6"/>
    </row>
    <row r="3" spans="1:3" ht="65.25" customHeight="1" x14ac:dyDescent="0.25">
      <c r="A3" s="312" t="s">
        <v>706</v>
      </c>
      <c r="B3" s="312"/>
      <c r="C3" s="312"/>
    </row>
    <row r="4" spans="1:3" x14ac:dyDescent="0.25">
      <c r="C4" s="31"/>
    </row>
    <row r="5" spans="1:3" ht="15.6" x14ac:dyDescent="0.3">
      <c r="A5" s="8"/>
    </row>
    <row r="6" spans="1:3" s="9" customFormat="1" ht="18" customHeight="1" x14ac:dyDescent="0.2">
      <c r="A6" s="277" t="s">
        <v>0</v>
      </c>
      <c r="B6" s="309" t="s">
        <v>1</v>
      </c>
      <c r="C6" s="277" t="s">
        <v>2</v>
      </c>
    </row>
    <row r="7" spans="1:3" s="9" customFormat="1" ht="18" customHeight="1" x14ac:dyDescent="0.2">
      <c r="A7" s="278" t="s">
        <v>3</v>
      </c>
      <c r="B7" s="310"/>
      <c r="C7" s="278" t="s">
        <v>4</v>
      </c>
    </row>
    <row r="8" spans="1:3" x14ac:dyDescent="0.25">
      <c r="A8" s="10">
        <v>1</v>
      </c>
      <c r="B8" s="34" t="s">
        <v>5</v>
      </c>
      <c r="C8" s="35">
        <f>kopsavilk!D31</f>
        <v>0</v>
      </c>
    </row>
    <row r="9" spans="1:3" ht="18" customHeight="1" x14ac:dyDescent="0.25">
      <c r="A9" s="10"/>
      <c r="B9" s="11"/>
      <c r="C9" s="35"/>
    </row>
    <row r="10" spans="1:3" ht="18" customHeight="1" x14ac:dyDescent="0.25">
      <c r="A10" s="10"/>
      <c r="B10" s="11"/>
      <c r="C10" s="35"/>
    </row>
    <row r="11" spans="1:3" ht="18" customHeight="1" x14ac:dyDescent="0.25">
      <c r="A11" s="10"/>
      <c r="B11" s="11"/>
      <c r="C11" s="35"/>
    </row>
    <row r="12" spans="1:3" ht="18" customHeight="1" x14ac:dyDescent="0.25">
      <c r="A12" s="10"/>
      <c r="B12" s="11"/>
      <c r="C12" s="35"/>
    </row>
    <row r="13" spans="1:3" ht="18" customHeight="1" x14ac:dyDescent="0.25">
      <c r="A13" s="10"/>
      <c r="B13" s="11"/>
      <c r="C13" s="35"/>
    </row>
    <row r="14" spans="1:3" ht="18" customHeight="1" x14ac:dyDescent="0.25">
      <c r="A14" s="10"/>
      <c r="B14" s="11"/>
      <c r="C14" s="35"/>
    </row>
    <row r="15" spans="1:3" ht="18" customHeight="1" x14ac:dyDescent="0.25">
      <c r="A15" s="10"/>
      <c r="B15" s="11"/>
      <c r="C15" s="35"/>
    </row>
    <row r="16" spans="1:3" ht="18" customHeight="1" x14ac:dyDescent="0.25">
      <c r="A16" s="10"/>
      <c r="B16" s="11"/>
      <c r="C16" s="35"/>
    </row>
    <row r="17" spans="1:3" ht="18" customHeight="1" x14ac:dyDescent="0.25">
      <c r="A17" s="26"/>
      <c r="B17" s="27"/>
      <c r="C17" s="36"/>
    </row>
    <row r="18" spans="1:3" ht="18" customHeight="1" x14ac:dyDescent="0.25">
      <c r="A18" s="12" t="s">
        <v>6</v>
      </c>
      <c r="B18" s="28" t="s">
        <v>7</v>
      </c>
      <c r="C18" s="41">
        <f>SUM(C8:C17)</f>
        <v>0</v>
      </c>
    </row>
    <row r="19" spans="1:3" ht="18" customHeight="1" x14ac:dyDescent="0.25">
      <c r="A19" s="24"/>
      <c r="B19" s="25"/>
      <c r="C19" s="42"/>
    </row>
    <row r="20" spans="1:3" ht="18" customHeight="1" x14ac:dyDescent="0.25">
      <c r="A20" s="13"/>
      <c r="B20" s="14" t="s">
        <v>8</v>
      </c>
      <c r="C20" s="37">
        <f>C18*0.21</f>
        <v>0</v>
      </c>
    </row>
    <row r="21" spans="1:3" ht="18" customHeight="1" x14ac:dyDescent="0.25">
      <c r="A21" s="13"/>
      <c r="B21" s="280" t="s">
        <v>12</v>
      </c>
      <c r="C21" s="38">
        <f>C18+C20</f>
        <v>0</v>
      </c>
    </row>
    <row r="22" spans="1:3" x14ac:dyDescent="0.25">
      <c r="A22" s="15"/>
      <c r="B22" s="16"/>
      <c r="C22" s="17"/>
    </row>
    <row r="23" spans="1:3" ht="15.6" x14ac:dyDescent="0.25">
      <c r="A23" s="18" t="s">
        <v>9</v>
      </c>
      <c r="B23" s="19"/>
    </row>
    <row r="24" spans="1:3" ht="15.6" x14ac:dyDescent="0.25">
      <c r="A24" s="20" t="s">
        <v>6</v>
      </c>
      <c r="B24" s="21" t="s">
        <v>13</v>
      </c>
    </row>
    <row r="26" spans="1:3" ht="15.6" x14ac:dyDescent="0.25">
      <c r="A26" s="3" t="s">
        <v>10</v>
      </c>
      <c r="B26" s="19"/>
    </row>
  </sheetData>
  <mergeCells count="3">
    <mergeCell ref="B6:B7"/>
    <mergeCell ref="A1:C1"/>
    <mergeCell ref="A3:C3"/>
  </mergeCells>
  <phoneticPr fontId="11" type="noConversion"/>
  <pageMargins left="0.78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R32"/>
  <sheetViews>
    <sheetView showZeros="0" topLeftCell="A7" workbookViewId="0">
      <selection activeCell="A9" sqref="A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12" max="12" width="9.77734375" bestFit="1" customWidth="1"/>
    <col min="14" max="16" width="10" customWidth="1"/>
  </cols>
  <sheetData>
    <row r="1" spans="1:18" s="5" customFormat="1" ht="15.6" x14ac:dyDescent="0.3">
      <c r="A1" s="323" t="s">
        <v>614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8" s="5" customFormat="1" ht="15.6" x14ac:dyDescent="0.3">
      <c r="A2" s="68"/>
      <c r="B2" s="68"/>
      <c r="C2" s="68"/>
      <c r="D2" s="68"/>
      <c r="E2" s="68"/>
      <c r="F2" s="68"/>
      <c r="G2" s="68" t="s">
        <v>42</v>
      </c>
      <c r="H2" s="68"/>
      <c r="I2" s="68"/>
      <c r="J2" s="68"/>
      <c r="K2" s="68"/>
      <c r="L2" s="68"/>
      <c r="M2" s="68"/>
      <c r="N2" s="68"/>
      <c r="O2" s="68"/>
      <c r="P2" s="68"/>
    </row>
    <row r="3" spans="1:18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8" s="5" customFormat="1" ht="15.6" x14ac:dyDescent="0.25">
      <c r="A4" s="312" t="s">
        <v>55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18" s="5" customFormat="1" ht="15.6" x14ac:dyDescent="0.25">
      <c r="A5" s="7" t="s">
        <v>56</v>
      </c>
      <c r="B5" s="46"/>
    </row>
    <row r="6" spans="1:18" s="5" customFormat="1" ht="15.6" x14ac:dyDescent="0.25">
      <c r="A6" s="7" t="s">
        <v>710</v>
      </c>
      <c r="B6" s="46"/>
    </row>
    <row r="7" spans="1:18" s="5" customFormat="1" ht="15.6" x14ac:dyDescent="0.25">
      <c r="A7" s="2"/>
      <c r="B7" s="46"/>
    </row>
    <row r="8" spans="1:18" s="5" customFormat="1" x14ac:dyDescent="0.25">
      <c r="A8" s="47" t="s">
        <v>615</v>
      </c>
      <c r="L8" s="5" t="s">
        <v>58</v>
      </c>
      <c r="N8" s="324">
        <f>P32</f>
        <v>0</v>
      </c>
      <c r="O8" s="324"/>
    </row>
    <row r="9" spans="1:18" s="5" customFormat="1" x14ac:dyDescent="0.25">
      <c r="A9" s="18" t="s">
        <v>705</v>
      </c>
      <c r="N9" s="239"/>
      <c r="O9" s="239"/>
    </row>
    <row r="10" spans="1:18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  <c r="R10" s="51"/>
    </row>
    <row r="11" spans="1:18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8" s="52" customFormat="1" ht="10.5" customHeight="1" x14ac:dyDescent="0.25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8" s="5" customFormat="1" x14ac:dyDescent="0.25">
      <c r="A13" s="57">
        <v>1</v>
      </c>
      <c r="B13" s="58"/>
      <c r="C13" s="92" t="s">
        <v>616</v>
      </c>
      <c r="D13" s="94" t="s">
        <v>213</v>
      </c>
      <c r="E13" s="93">
        <v>3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8" s="5" customFormat="1" x14ac:dyDescent="0.25">
      <c r="A14" s="57">
        <v>2</v>
      </c>
      <c r="B14" s="58"/>
      <c r="C14" s="92" t="s">
        <v>617</v>
      </c>
      <c r="D14" s="94" t="s">
        <v>213</v>
      </c>
      <c r="E14" s="93">
        <v>7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8" s="5" customFormat="1" x14ac:dyDescent="0.25">
      <c r="A15" s="57">
        <v>3</v>
      </c>
      <c r="B15" s="58"/>
      <c r="C15" s="92" t="s">
        <v>618</v>
      </c>
      <c r="D15" s="94" t="s">
        <v>213</v>
      </c>
      <c r="E15" s="93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8" s="5" customFormat="1" x14ac:dyDescent="0.25">
      <c r="A16" s="57">
        <v>4</v>
      </c>
      <c r="B16" s="58"/>
      <c r="C16" s="92" t="s">
        <v>619</v>
      </c>
      <c r="D16" s="94" t="s">
        <v>213</v>
      </c>
      <c r="E16" s="93">
        <v>1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s="5" customFormat="1" x14ac:dyDescent="0.25">
      <c r="A17" s="57">
        <v>5</v>
      </c>
      <c r="B17" s="58"/>
      <c r="C17" s="92" t="s">
        <v>620</v>
      </c>
      <c r="D17" s="94" t="s">
        <v>213</v>
      </c>
      <c r="E17" s="93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s="5" customFormat="1" x14ac:dyDescent="0.25">
      <c r="A18" s="57">
        <v>6</v>
      </c>
      <c r="B18" s="58"/>
      <c r="C18" s="92" t="s">
        <v>621</v>
      </c>
      <c r="D18" s="94" t="s">
        <v>213</v>
      </c>
      <c r="E18" s="93">
        <v>1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s="5" customFormat="1" x14ac:dyDescent="0.25">
      <c r="A19" s="57">
        <v>7</v>
      </c>
      <c r="B19" s="58"/>
      <c r="C19" s="92" t="s">
        <v>622</v>
      </c>
      <c r="D19" s="94" t="s">
        <v>213</v>
      </c>
      <c r="E19" s="93">
        <v>1</v>
      </c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</row>
    <row r="20" spans="1:16" s="5" customFormat="1" ht="26.4" x14ac:dyDescent="0.25">
      <c r="A20" s="57">
        <v>8</v>
      </c>
      <c r="B20" s="58"/>
      <c r="C20" s="92" t="s">
        <v>623</v>
      </c>
      <c r="D20" s="94" t="s">
        <v>213</v>
      </c>
      <c r="E20" s="93">
        <v>1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</row>
    <row r="21" spans="1:16" s="5" customFormat="1" x14ac:dyDescent="0.25">
      <c r="A21" s="57">
        <v>9</v>
      </c>
      <c r="B21" s="58"/>
      <c r="C21" s="92" t="s">
        <v>624</v>
      </c>
      <c r="D21" s="94" t="s">
        <v>213</v>
      </c>
      <c r="E21" s="93">
        <v>20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</row>
    <row r="22" spans="1:16" s="5" customFormat="1" x14ac:dyDescent="0.25">
      <c r="A22" s="57">
        <v>10</v>
      </c>
      <c r="B22" s="58"/>
      <c r="C22" s="92" t="s">
        <v>625</v>
      </c>
      <c r="D22" s="94" t="s">
        <v>213</v>
      </c>
      <c r="E22" s="93">
        <v>12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</row>
    <row r="23" spans="1:16" s="5" customFormat="1" x14ac:dyDescent="0.25">
      <c r="A23" s="57">
        <v>11</v>
      </c>
      <c r="B23" s="58"/>
      <c r="C23" s="92" t="s">
        <v>626</v>
      </c>
      <c r="D23" s="94" t="s">
        <v>213</v>
      </c>
      <c r="E23" s="93">
        <v>10</v>
      </c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</row>
    <row r="24" spans="1:16" s="5" customFormat="1" x14ac:dyDescent="0.25">
      <c r="A24" s="57">
        <v>12</v>
      </c>
      <c r="B24" s="58"/>
      <c r="C24" s="92" t="s">
        <v>627</v>
      </c>
      <c r="D24" s="94" t="s">
        <v>628</v>
      </c>
      <c r="E24" s="93">
        <v>350</v>
      </c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</row>
    <row r="25" spans="1:16" s="5" customFormat="1" x14ac:dyDescent="0.25">
      <c r="A25" s="57">
        <v>13</v>
      </c>
      <c r="B25" s="58"/>
      <c r="C25" s="92" t="s">
        <v>629</v>
      </c>
      <c r="D25" s="94" t="s">
        <v>628</v>
      </c>
      <c r="E25" s="93">
        <v>45</v>
      </c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</row>
    <row r="26" spans="1:16" s="5" customFormat="1" x14ac:dyDescent="0.25">
      <c r="A26" s="57">
        <v>14</v>
      </c>
      <c r="B26" s="58"/>
      <c r="C26" s="92" t="s">
        <v>630</v>
      </c>
      <c r="D26" s="94" t="s">
        <v>628</v>
      </c>
      <c r="E26" s="93">
        <v>60</v>
      </c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</row>
    <row r="27" spans="1:16" s="5" customFormat="1" x14ac:dyDescent="0.25">
      <c r="A27" s="57">
        <v>15</v>
      </c>
      <c r="B27" s="58"/>
      <c r="C27" s="92" t="s">
        <v>631</v>
      </c>
      <c r="D27" s="94" t="s">
        <v>632</v>
      </c>
      <c r="E27" s="93">
        <v>1</v>
      </c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</row>
    <row r="28" spans="1:16" s="5" customFormat="1" x14ac:dyDescent="0.25">
      <c r="A28" s="57">
        <v>16</v>
      </c>
      <c r="B28" s="58"/>
      <c r="C28" s="92" t="s">
        <v>633</v>
      </c>
      <c r="D28" s="94" t="s">
        <v>632</v>
      </c>
      <c r="E28" s="93">
        <v>1</v>
      </c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</row>
    <row r="29" spans="1:16" s="5" customFormat="1" x14ac:dyDescent="0.25">
      <c r="A29" s="57">
        <v>17</v>
      </c>
      <c r="B29" s="58"/>
      <c r="C29" s="92" t="s">
        <v>634</v>
      </c>
      <c r="D29" s="94" t="s">
        <v>632</v>
      </c>
      <c r="E29" s="93">
        <v>1</v>
      </c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</row>
    <row r="30" spans="1:16" x14ac:dyDescent="0.25">
      <c r="A30" s="62" t="s">
        <v>6</v>
      </c>
      <c r="B30" s="58" t="s">
        <v>6</v>
      </c>
      <c r="C30" s="335" t="s">
        <v>7</v>
      </c>
      <c r="D30" s="335"/>
      <c r="E30" s="58" t="s">
        <v>6</v>
      </c>
      <c r="F30" s="58" t="s">
        <v>6</v>
      </c>
      <c r="G30" s="58" t="s">
        <v>6</v>
      </c>
      <c r="H30" s="58" t="s">
        <v>6</v>
      </c>
      <c r="I30" s="58" t="s">
        <v>6</v>
      </c>
      <c r="J30" s="58" t="s">
        <v>6</v>
      </c>
      <c r="K30" s="58" t="s">
        <v>6</v>
      </c>
      <c r="L30" s="63">
        <f>SUM(L13:L29)</f>
        <v>0</v>
      </c>
      <c r="M30" s="63">
        <f>SUM(M13:M29)</f>
        <v>0</v>
      </c>
      <c r="N30" s="63">
        <f>SUM(N13:N29)</f>
        <v>0</v>
      </c>
      <c r="O30" s="63">
        <f>SUM(O13:O29)</f>
        <v>0</v>
      </c>
      <c r="P30" s="63">
        <f>SUM(P13:P29)</f>
        <v>0</v>
      </c>
    </row>
    <row r="31" spans="1:16" x14ac:dyDescent="0.25">
      <c r="A31" s="62" t="s">
        <v>6</v>
      </c>
      <c r="B31" s="58" t="s">
        <v>6</v>
      </c>
      <c r="C31" s="331" t="s">
        <v>205</v>
      </c>
      <c r="D31" s="332"/>
      <c r="E31" s="332"/>
      <c r="F31" s="332"/>
      <c r="G31" s="332"/>
      <c r="H31" s="332"/>
      <c r="I31" s="332"/>
      <c r="J31" s="332"/>
      <c r="K31" s="334"/>
      <c r="L31" s="64"/>
      <c r="M31" s="67"/>
      <c r="N31" s="67">
        <f>N30*L31</f>
        <v>0</v>
      </c>
      <c r="O31" s="33"/>
      <c r="P31" s="60">
        <f>N31</f>
        <v>0</v>
      </c>
    </row>
    <row r="32" spans="1:16" x14ac:dyDescent="0.25">
      <c r="A32" s="62" t="s">
        <v>6</v>
      </c>
      <c r="B32" s="58" t="s">
        <v>6</v>
      </c>
      <c r="C32" s="318" t="s">
        <v>206</v>
      </c>
      <c r="D32" s="319"/>
      <c r="E32" s="319"/>
      <c r="F32" s="319"/>
      <c r="G32" s="319"/>
      <c r="H32" s="319"/>
      <c r="I32" s="319"/>
      <c r="J32" s="319"/>
      <c r="K32" s="320"/>
      <c r="L32" s="65"/>
      <c r="M32" s="66">
        <f>M30+M31</f>
        <v>0</v>
      </c>
      <c r="N32" s="66">
        <f t="shared" ref="N32:P32" si="0">N30+N31</f>
        <v>0</v>
      </c>
      <c r="O32" s="66">
        <f t="shared" si="0"/>
        <v>0</v>
      </c>
      <c r="P32" s="66">
        <f t="shared" si="0"/>
        <v>0</v>
      </c>
    </row>
  </sheetData>
  <mergeCells count="10">
    <mergeCell ref="C30:D30"/>
    <mergeCell ref="C31:K31"/>
    <mergeCell ref="C32:K32"/>
    <mergeCell ref="A1:P1"/>
    <mergeCell ref="N8:O8"/>
    <mergeCell ref="D10:D11"/>
    <mergeCell ref="E10:E11"/>
    <mergeCell ref="F10:K10"/>
    <mergeCell ref="L10:P10"/>
    <mergeCell ref="A4:P4"/>
  </mergeCells>
  <phoneticPr fontId="11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R39"/>
  <sheetViews>
    <sheetView showZeros="0" topLeftCell="A37" workbookViewId="0">
      <selection activeCell="A9" sqref="A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12" max="12" width="9.77734375" bestFit="1" customWidth="1"/>
    <col min="14" max="16" width="10" customWidth="1"/>
  </cols>
  <sheetData>
    <row r="1" spans="1:18" s="5" customFormat="1" ht="15.6" x14ac:dyDescent="0.3">
      <c r="A1" s="323" t="s">
        <v>635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8" s="5" customFormat="1" ht="15.6" x14ac:dyDescent="0.3">
      <c r="A2" s="68"/>
      <c r="B2" s="68"/>
      <c r="C2" s="68"/>
      <c r="D2" s="68"/>
      <c r="E2" s="68"/>
      <c r="F2" s="68"/>
      <c r="G2" s="68" t="s">
        <v>44</v>
      </c>
      <c r="H2" s="68"/>
      <c r="I2" s="68"/>
      <c r="J2" s="68"/>
      <c r="K2" s="68"/>
      <c r="L2" s="68"/>
      <c r="M2" s="68"/>
      <c r="N2" s="68"/>
      <c r="O2" s="68"/>
      <c r="P2" s="68"/>
    </row>
    <row r="3" spans="1:18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8" s="5" customFormat="1" ht="15.6" x14ac:dyDescent="0.25">
      <c r="A4" s="312" t="s">
        <v>636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18" s="5" customFormat="1" ht="15.6" x14ac:dyDescent="0.25">
      <c r="A5" s="2" t="s">
        <v>56</v>
      </c>
      <c r="B5" s="46"/>
    </row>
    <row r="6" spans="1:18" s="5" customFormat="1" ht="15.6" x14ac:dyDescent="0.25">
      <c r="A6" s="2" t="s">
        <v>709</v>
      </c>
      <c r="B6" s="46"/>
    </row>
    <row r="7" spans="1:18" s="5" customFormat="1" ht="15.6" x14ac:dyDescent="0.25">
      <c r="A7" s="2"/>
      <c r="B7" s="46"/>
    </row>
    <row r="8" spans="1:18" s="5" customFormat="1" x14ac:dyDescent="0.25">
      <c r="A8" s="47" t="s">
        <v>637</v>
      </c>
      <c r="L8" s="5" t="s">
        <v>58</v>
      </c>
      <c r="N8" s="324">
        <f>P39</f>
        <v>0</v>
      </c>
      <c r="O8" s="324"/>
    </row>
    <row r="9" spans="1:18" s="5" customFormat="1" x14ac:dyDescent="0.25">
      <c r="A9" s="18" t="s">
        <v>705</v>
      </c>
      <c r="N9" s="239"/>
      <c r="O9" s="239"/>
    </row>
    <row r="10" spans="1:18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  <c r="R10" s="51"/>
    </row>
    <row r="11" spans="1:18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8" s="52" customFormat="1" ht="10.5" customHeight="1" x14ac:dyDescent="0.25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8" s="5" customFormat="1" x14ac:dyDescent="0.25">
      <c r="A13" s="57">
        <v>1</v>
      </c>
      <c r="B13" s="58"/>
      <c r="C13" s="89" t="s">
        <v>638</v>
      </c>
      <c r="D13" s="97" t="s">
        <v>213</v>
      </c>
      <c r="E13" s="97">
        <v>42</v>
      </c>
      <c r="F13" s="98"/>
      <c r="G13" s="98"/>
      <c r="H13" s="98"/>
      <c r="I13" s="91"/>
      <c r="J13" s="99"/>
      <c r="K13" s="90"/>
      <c r="L13" s="90"/>
      <c r="M13" s="90"/>
      <c r="N13" s="90"/>
      <c r="O13" s="90"/>
      <c r="P13" s="90"/>
    </row>
    <row r="14" spans="1:18" s="5" customFormat="1" x14ac:dyDescent="0.25">
      <c r="A14" s="57">
        <v>2</v>
      </c>
      <c r="B14" s="58"/>
      <c r="C14" s="89" t="s">
        <v>639</v>
      </c>
      <c r="D14" s="97" t="s">
        <v>213</v>
      </c>
      <c r="E14" s="97">
        <v>3</v>
      </c>
      <c r="F14" s="98"/>
      <c r="G14" s="98"/>
      <c r="H14" s="98"/>
      <c r="I14" s="91"/>
      <c r="J14" s="99"/>
      <c r="K14" s="90"/>
      <c r="L14" s="90"/>
      <c r="M14" s="90"/>
      <c r="N14" s="90"/>
      <c r="O14" s="90"/>
      <c r="P14" s="90"/>
    </row>
    <row r="15" spans="1:18" s="5" customFormat="1" x14ac:dyDescent="0.25">
      <c r="A15" s="57">
        <v>3</v>
      </c>
      <c r="B15" s="58"/>
      <c r="C15" s="89" t="s">
        <v>640</v>
      </c>
      <c r="D15" s="97" t="s">
        <v>213</v>
      </c>
      <c r="E15" s="97">
        <v>7</v>
      </c>
      <c r="F15" s="98"/>
      <c r="G15" s="98"/>
      <c r="H15" s="98"/>
      <c r="I15" s="91"/>
      <c r="J15" s="99"/>
      <c r="K15" s="90"/>
      <c r="L15" s="90"/>
      <c r="M15" s="90"/>
      <c r="N15" s="90"/>
      <c r="O15" s="90"/>
      <c r="P15" s="90"/>
    </row>
    <row r="16" spans="1:18" s="5" customFormat="1" x14ac:dyDescent="0.25">
      <c r="A16" s="57">
        <v>4</v>
      </c>
      <c r="B16" s="58"/>
      <c r="C16" s="89" t="s">
        <v>641</v>
      </c>
      <c r="D16" s="97" t="s">
        <v>213</v>
      </c>
      <c r="E16" s="97">
        <v>7</v>
      </c>
      <c r="F16" s="98"/>
      <c r="G16" s="98"/>
      <c r="H16" s="98"/>
      <c r="I16" s="91"/>
      <c r="J16" s="99"/>
      <c r="K16" s="90"/>
      <c r="L16" s="90"/>
      <c r="M16" s="90"/>
      <c r="N16" s="90"/>
      <c r="O16" s="90"/>
      <c r="P16" s="90"/>
    </row>
    <row r="17" spans="1:16" s="5" customFormat="1" x14ac:dyDescent="0.25">
      <c r="A17" s="57">
        <v>5</v>
      </c>
      <c r="B17" s="58"/>
      <c r="C17" s="89" t="s">
        <v>642</v>
      </c>
      <c r="D17" s="100" t="s">
        <v>213</v>
      </c>
      <c r="E17" s="100">
        <v>3</v>
      </c>
      <c r="F17" s="101"/>
      <c r="G17" s="101"/>
      <c r="H17" s="98"/>
      <c r="I17" s="91"/>
      <c r="J17" s="90"/>
      <c r="K17" s="90"/>
      <c r="L17" s="90"/>
      <c r="M17" s="90"/>
      <c r="N17" s="90"/>
      <c r="O17" s="90"/>
      <c r="P17" s="90"/>
    </row>
    <row r="18" spans="1:16" s="5" customFormat="1" x14ac:dyDescent="0.25">
      <c r="A18" s="57">
        <v>6</v>
      </c>
      <c r="B18" s="58"/>
      <c r="C18" s="89" t="s">
        <v>643</v>
      </c>
      <c r="D18" s="97" t="s">
        <v>213</v>
      </c>
      <c r="E18" s="97">
        <v>14</v>
      </c>
      <c r="F18" s="98"/>
      <c r="G18" s="98"/>
      <c r="H18" s="98"/>
      <c r="I18" s="91"/>
      <c r="J18" s="99"/>
      <c r="K18" s="90"/>
      <c r="L18" s="90"/>
      <c r="M18" s="90"/>
      <c r="N18" s="90"/>
      <c r="O18" s="90"/>
      <c r="P18" s="90"/>
    </row>
    <row r="19" spans="1:16" s="5" customFormat="1" x14ac:dyDescent="0.25">
      <c r="A19" s="57">
        <v>7</v>
      </c>
      <c r="B19" s="58"/>
      <c r="C19" s="89" t="s">
        <v>644</v>
      </c>
      <c r="D19" s="97" t="s">
        <v>213</v>
      </c>
      <c r="E19" s="97">
        <v>1</v>
      </c>
      <c r="F19" s="98"/>
      <c r="G19" s="98"/>
      <c r="H19" s="98"/>
      <c r="I19" s="91"/>
      <c r="J19" s="99"/>
      <c r="K19" s="90"/>
      <c r="L19" s="90"/>
      <c r="M19" s="90"/>
      <c r="N19" s="90"/>
      <c r="O19" s="90"/>
      <c r="P19" s="90"/>
    </row>
    <row r="20" spans="1:16" s="5" customFormat="1" x14ac:dyDescent="0.25">
      <c r="A20" s="57">
        <v>8</v>
      </c>
      <c r="B20" s="58"/>
      <c r="C20" s="89" t="s">
        <v>645</v>
      </c>
      <c r="D20" s="97" t="s">
        <v>213</v>
      </c>
      <c r="E20" s="97">
        <v>2</v>
      </c>
      <c r="F20" s="98"/>
      <c r="G20" s="98"/>
      <c r="H20" s="98"/>
      <c r="I20" s="102"/>
      <c r="J20" s="103"/>
      <c r="K20" s="90"/>
      <c r="L20" s="90"/>
      <c r="M20" s="90"/>
      <c r="N20" s="90"/>
      <c r="O20" s="90"/>
      <c r="P20" s="90"/>
    </row>
    <row r="21" spans="1:16" s="5" customFormat="1" x14ac:dyDescent="0.25">
      <c r="A21" s="57">
        <v>9</v>
      </c>
      <c r="B21" s="58"/>
      <c r="C21" s="89" t="s">
        <v>646</v>
      </c>
      <c r="D21" s="97" t="s">
        <v>213</v>
      </c>
      <c r="E21" s="97">
        <v>20</v>
      </c>
      <c r="F21" s="98"/>
      <c r="G21" s="98"/>
      <c r="H21" s="98"/>
      <c r="I21" s="91"/>
      <c r="J21" s="99"/>
      <c r="K21" s="90"/>
      <c r="L21" s="90"/>
      <c r="M21" s="90"/>
      <c r="N21" s="90"/>
      <c r="O21" s="90"/>
      <c r="P21" s="90"/>
    </row>
    <row r="22" spans="1:16" s="5" customFormat="1" x14ac:dyDescent="0.25">
      <c r="A22" s="57">
        <v>10</v>
      </c>
      <c r="B22" s="58"/>
      <c r="C22" s="89" t="s">
        <v>647</v>
      </c>
      <c r="D22" s="97" t="s">
        <v>213</v>
      </c>
      <c r="E22" s="97">
        <v>1</v>
      </c>
      <c r="F22" s="98"/>
      <c r="G22" s="98"/>
      <c r="H22" s="98"/>
      <c r="I22" s="91"/>
      <c r="J22" s="99"/>
      <c r="K22" s="90"/>
      <c r="L22" s="90"/>
      <c r="M22" s="90"/>
      <c r="N22" s="90"/>
      <c r="O22" s="90"/>
      <c r="P22" s="90"/>
    </row>
    <row r="23" spans="1:16" s="5" customFormat="1" x14ac:dyDescent="0.25">
      <c r="A23" s="57">
        <v>11</v>
      </c>
      <c r="B23" s="58"/>
      <c r="C23" s="89" t="s">
        <v>648</v>
      </c>
      <c r="D23" s="97" t="s">
        <v>213</v>
      </c>
      <c r="E23" s="97">
        <v>1</v>
      </c>
      <c r="F23" s="98"/>
      <c r="G23" s="98"/>
      <c r="H23" s="98"/>
      <c r="I23" s="104"/>
      <c r="J23" s="99"/>
      <c r="K23" s="90"/>
      <c r="L23" s="90"/>
      <c r="M23" s="90"/>
      <c r="N23" s="90"/>
      <c r="O23" s="90"/>
      <c r="P23" s="90"/>
    </row>
    <row r="24" spans="1:16" s="5" customFormat="1" x14ac:dyDescent="0.25">
      <c r="A24" s="57">
        <v>12</v>
      </c>
      <c r="B24" s="58"/>
      <c r="C24" s="89" t="s">
        <v>649</v>
      </c>
      <c r="D24" s="97" t="s">
        <v>213</v>
      </c>
      <c r="E24" s="97">
        <v>1</v>
      </c>
      <c r="F24" s="98"/>
      <c r="G24" s="98"/>
      <c r="H24" s="98"/>
      <c r="I24" s="104"/>
      <c r="J24" s="99"/>
      <c r="K24" s="90"/>
      <c r="L24" s="90"/>
      <c r="M24" s="90"/>
      <c r="N24" s="90"/>
      <c r="O24" s="90"/>
      <c r="P24" s="90"/>
    </row>
    <row r="25" spans="1:16" s="5" customFormat="1" x14ac:dyDescent="0.25">
      <c r="A25" s="57">
        <v>13</v>
      </c>
      <c r="B25" s="58"/>
      <c r="C25" s="89" t="s">
        <v>650</v>
      </c>
      <c r="D25" s="97" t="s">
        <v>213</v>
      </c>
      <c r="E25" s="97">
        <v>2</v>
      </c>
      <c r="F25" s="98"/>
      <c r="G25" s="98"/>
      <c r="H25" s="98"/>
      <c r="I25" s="104"/>
      <c r="J25" s="99"/>
      <c r="K25" s="90"/>
      <c r="L25" s="90"/>
      <c r="M25" s="90"/>
      <c r="N25" s="90"/>
      <c r="O25" s="90"/>
      <c r="P25" s="90"/>
    </row>
    <row r="26" spans="1:16" s="5" customFormat="1" x14ac:dyDescent="0.25">
      <c r="A26" s="57">
        <v>14</v>
      </c>
      <c r="B26" s="58"/>
      <c r="C26" s="89" t="s">
        <v>651</v>
      </c>
      <c r="D26" s="100" t="s">
        <v>628</v>
      </c>
      <c r="E26" s="100">
        <v>5</v>
      </c>
      <c r="F26" s="101"/>
      <c r="G26" s="101"/>
      <c r="H26" s="98"/>
      <c r="I26" s="105"/>
      <c r="J26" s="90"/>
      <c r="K26" s="90"/>
      <c r="L26" s="90"/>
      <c r="M26" s="90"/>
      <c r="N26" s="90"/>
      <c r="O26" s="90"/>
      <c r="P26" s="90"/>
    </row>
    <row r="27" spans="1:16" s="5" customFormat="1" x14ac:dyDescent="0.25">
      <c r="A27" s="57">
        <v>15</v>
      </c>
      <c r="B27" s="58"/>
      <c r="C27" s="106" t="s">
        <v>652</v>
      </c>
      <c r="D27" s="97" t="s">
        <v>628</v>
      </c>
      <c r="E27" s="97">
        <v>700</v>
      </c>
      <c r="F27" s="98"/>
      <c r="G27" s="98"/>
      <c r="H27" s="98"/>
      <c r="I27" s="104"/>
      <c r="J27" s="99"/>
      <c r="K27" s="90"/>
      <c r="L27" s="90"/>
      <c r="M27" s="90"/>
      <c r="N27" s="90"/>
      <c r="O27" s="90"/>
      <c r="P27" s="90"/>
    </row>
    <row r="28" spans="1:16" s="5" customFormat="1" x14ac:dyDescent="0.25">
      <c r="A28" s="57">
        <v>16</v>
      </c>
      <c r="B28" s="58"/>
      <c r="C28" s="106" t="s">
        <v>653</v>
      </c>
      <c r="D28" s="97" t="s">
        <v>628</v>
      </c>
      <c r="E28" s="97">
        <v>200</v>
      </c>
      <c r="F28" s="98"/>
      <c r="G28" s="98"/>
      <c r="H28" s="98"/>
      <c r="I28" s="104"/>
      <c r="J28" s="99"/>
      <c r="K28" s="90"/>
      <c r="L28" s="90"/>
      <c r="M28" s="90"/>
      <c r="N28" s="90"/>
      <c r="O28" s="90"/>
      <c r="P28" s="90"/>
    </row>
    <row r="29" spans="1:16" s="5" customFormat="1" x14ac:dyDescent="0.25">
      <c r="A29" s="57">
        <v>17</v>
      </c>
      <c r="B29" s="58"/>
      <c r="C29" s="106" t="s">
        <v>654</v>
      </c>
      <c r="D29" s="97" t="s">
        <v>628</v>
      </c>
      <c r="E29" s="97">
        <v>750</v>
      </c>
      <c r="F29" s="98"/>
      <c r="G29" s="98"/>
      <c r="H29" s="98"/>
      <c r="I29" s="104"/>
      <c r="J29" s="99"/>
      <c r="K29" s="90"/>
      <c r="L29" s="90"/>
      <c r="M29" s="90"/>
      <c r="N29" s="90"/>
      <c r="O29" s="90"/>
      <c r="P29" s="90"/>
    </row>
    <row r="30" spans="1:16" s="5" customFormat="1" x14ac:dyDescent="0.25">
      <c r="A30" s="57">
        <v>18</v>
      </c>
      <c r="B30" s="58"/>
      <c r="C30" s="106" t="s">
        <v>655</v>
      </c>
      <c r="D30" s="97" t="s">
        <v>628</v>
      </c>
      <c r="E30" s="97">
        <v>45</v>
      </c>
      <c r="F30" s="98"/>
      <c r="G30" s="98"/>
      <c r="H30" s="98"/>
      <c r="I30" s="104"/>
      <c r="J30" s="99"/>
      <c r="K30" s="90"/>
      <c r="L30" s="90"/>
      <c r="M30" s="90"/>
      <c r="N30" s="90"/>
      <c r="O30" s="90"/>
      <c r="P30" s="90"/>
    </row>
    <row r="31" spans="1:16" s="5" customFormat="1" x14ac:dyDescent="0.25">
      <c r="A31" s="57">
        <v>19</v>
      </c>
      <c r="B31" s="58"/>
      <c r="C31" s="106" t="s">
        <v>656</v>
      </c>
      <c r="D31" s="97" t="s">
        <v>628</v>
      </c>
      <c r="E31" s="97">
        <v>5</v>
      </c>
      <c r="F31" s="98"/>
      <c r="G31" s="98"/>
      <c r="H31" s="98"/>
      <c r="I31" s="104"/>
      <c r="J31" s="99"/>
      <c r="K31" s="90"/>
      <c r="L31" s="90"/>
      <c r="M31" s="90"/>
      <c r="N31" s="90"/>
      <c r="O31" s="90"/>
      <c r="P31" s="90"/>
    </row>
    <row r="32" spans="1:16" s="5" customFormat="1" x14ac:dyDescent="0.25">
      <c r="A32" s="57">
        <v>20</v>
      </c>
      <c r="B32" s="58"/>
      <c r="C32" s="106" t="s">
        <v>657</v>
      </c>
      <c r="D32" s="97" t="s">
        <v>628</v>
      </c>
      <c r="E32" s="97">
        <v>5</v>
      </c>
      <c r="F32" s="98"/>
      <c r="G32" s="98"/>
      <c r="H32" s="98"/>
      <c r="I32" s="104"/>
      <c r="J32" s="99"/>
      <c r="K32" s="90"/>
      <c r="L32" s="90"/>
      <c r="M32" s="90"/>
      <c r="N32" s="90"/>
      <c r="O32" s="90"/>
      <c r="P32" s="90"/>
    </row>
    <row r="33" spans="1:16" s="5" customFormat="1" x14ac:dyDescent="0.25">
      <c r="A33" s="57">
        <v>21</v>
      </c>
      <c r="B33" s="58"/>
      <c r="C33" s="106" t="s">
        <v>630</v>
      </c>
      <c r="D33" s="97" t="s">
        <v>628</v>
      </c>
      <c r="E33" s="97">
        <v>90</v>
      </c>
      <c r="F33" s="98"/>
      <c r="G33" s="98"/>
      <c r="H33" s="98"/>
      <c r="I33" s="104"/>
      <c r="J33" s="99"/>
      <c r="K33" s="90"/>
      <c r="L33" s="90"/>
      <c r="M33" s="90"/>
      <c r="N33" s="90"/>
      <c r="O33" s="90"/>
      <c r="P33" s="90"/>
    </row>
    <row r="34" spans="1:16" s="5" customFormat="1" x14ac:dyDescent="0.25">
      <c r="A34" s="57">
        <v>22</v>
      </c>
      <c r="B34" s="58"/>
      <c r="C34" s="106" t="s">
        <v>631</v>
      </c>
      <c r="D34" s="97" t="s">
        <v>632</v>
      </c>
      <c r="E34" s="97">
        <v>1</v>
      </c>
      <c r="F34" s="98"/>
      <c r="G34" s="98"/>
      <c r="H34" s="98"/>
      <c r="I34" s="104"/>
      <c r="J34" s="99"/>
      <c r="K34" s="90"/>
      <c r="L34" s="90"/>
      <c r="M34" s="90"/>
      <c r="N34" s="90"/>
      <c r="O34" s="90"/>
      <c r="P34" s="90"/>
    </row>
    <row r="35" spans="1:16" s="5" customFormat="1" x14ac:dyDescent="0.25">
      <c r="A35" s="57">
        <v>23</v>
      </c>
      <c r="B35" s="58"/>
      <c r="C35" s="106" t="s">
        <v>633</v>
      </c>
      <c r="D35" s="97" t="s">
        <v>632</v>
      </c>
      <c r="E35" s="97">
        <v>1</v>
      </c>
      <c r="F35" s="98"/>
      <c r="G35" s="98"/>
      <c r="H35" s="98"/>
      <c r="I35" s="104"/>
      <c r="J35" s="99"/>
      <c r="K35" s="90"/>
      <c r="L35" s="90"/>
      <c r="M35" s="90"/>
      <c r="N35" s="90"/>
      <c r="O35" s="90"/>
      <c r="P35" s="90"/>
    </row>
    <row r="36" spans="1:16" s="5" customFormat="1" x14ac:dyDescent="0.25">
      <c r="A36" s="57">
        <v>24</v>
      </c>
      <c r="B36" s="58"/>
      <c r="C36" s="106" t="s">
        <v>634</v>
      </c>
      <c r="D36" s="97" t="s">
        <v>632</v>
      </c>
      <c r="E36" s="97">
        <v>1</v>
      </c>
      <c r="F36" s="98"/>
      <c r="G36" s="98"/>
      <c r="H36" s="98"/>
      <c r="I36" s="104"/>
      <c r="J36" s="99"/>
      <c r="K36" s="90"/>
      <c r="L36" s="90"/>
      <c r="M36" s="90"/>
      <c r="N36" s="90"/>
      <c r="O36" s="90"/>
      <c r="P36" s="90"/>
    </row>
    <row r="37" spans="1:16" x14ac:dyDescent="0.25">
      <c r="A37" s="62" t="s">
        <v>6</v>
      </c>
      <c r="B37" s="58" t="s">
        <v>6</v>
      </c>
      <c r="C37" s="335" t="s">
        <v>7</v>
      </c>
      <c r="D37" s="335"/>
      <c r="E37" s="58" t="s">
        <v>6</v>
      </c>
      <c r="F37" s="58" t="s">
        <v>6</v>
      </c>
      <c r="G37" s="58" t="s">
        <v>6</v>
      </c>
      <c r="H37" s="58" t="s">
        <v>6</v>
      </c>
      <c r="I37" s="58" t="s">
        <v>6</v>
      </c>
      <c r="J37" s="58" t="s">
        <v>6</v>
      </c>
      <c r="K37" s="58" t="s">
        <v>6</v>
      </c>
      <c r="L37" s="63">
        <f>SUM(L13:L36)</f>
        <v>0</v>
      </c>
      <c r="M37" s="63">
        <f t="shared" ref="M37:P37" si="0">SUM(M13:M36)</f>
        <v>0</v>
      </c>
      <c r="N37" s="63">
        <f t="shared" si="0"/>
        <v>0</v>
      </c>
      <c r="O37" s="63">
        <f t="shared" si="0"/>
        <v>0</v>
      </c>
      <c r="P37" s="63">
        <f t="shared" si="0"/>
        <v>0</v>
      </c>
    </row>
    <row r="38" spans="1:16" x14ac:dyDescent="0.25">
      <c r="A38" s="62" t="s">
        <v>6</v>
      </c>
      <c r="B38" s="58" t="s">
        <v>6</v>
      </c>
      <c r="C38" s="331" t="s">
        <v>205</v>
      </c>
      <c r="D38" s="332"/>
      <c r="E38" s="332"/>
      <c r="F38" s="332"/>
      <c r="G38" s="332"/>
      <c r="H38" s="332"/>
      <c r="I38" s="332"/>
      <c r="J38" s="332"/>
      <c r="K38" s="334"/>
      <c r="L38" s="64"/>
      <c r="M38" s="67"/>
      <c r="N38" s="67">
        <f>N37*L38</f>
        <v>0</v>
      </c>
      <c r="O38" s="33"/>
      <c r="P38" s="60">
        <f>N38</f>
        <v>0</v>
      </c>
    </row>
    <row r="39" spans="1:16" x14ac:dyDescent="0.25">
      <c r="A39" s="62" t="s">
        <v>6</v>
      </c>
      <c r="B39" s="58" t="s">
        <v>6</v>
      </c>
      <c r="C39" s="318" t="s">
        <v>206</v>
      </c>
      <c r="D39" s="319"/>
      <c r="E39" s="319"/>
      <c r="F39" s="319"/>
      <c r="G39" s="319"/>
      <c r="H39" s="319"/>
      <c r="I39" s="319"/>
      <c r="J39" s="319"/>
      <c r="K39" s="320"/>
      <c r="L39" s="65"/>
      <c r="M39" s="66">
        <f>M37+M38</f>
        <v>0</v>
      </c>
      <c r="N39" s="66">
        <f t="shared" ref="N39:P39" si="1">N37+N38</f>
        <v>0</v>
      </c>
      <c r="O39" s="66">
        <f t="shared" si="1"/>
        <v>0</v>
      </c>
      <c r="P39" s="66">
        <f t="shared" si="1"/>
        <v>0</v>
      </c>
    </row>
  </sheetData>
  <mergeCells count="10">
    <mergeCell ref="C37:D37"/>
    <mergeCell ref="C38:K38"/>
    <mergeCell ref="C39:K39"/>
    <mergeCell ref="A1:P1"/>
    <mergeCell ref="N8:O8"/>
    <mergeCell ref="D10:D11"/>
    <mergeCell ref="E10:E11"/>
    <mergeCell ref="F10:K10"/>
    <mergeCell ref="L10:P10"/>
    <mergeCell ref="A4:P4"/>
  </mergeCells>
  <phoneticPr fontId="11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R25"/>
  <sheetViews>
    <sheetView showZeros="0" topLeftCell="A13" workbookViewId="0">
      <selection activeCell="G19" sqref="G1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12" max="12" width="9.77734375" bestFit="1" customWidth="1"/>
    <col min="14" max="16" width="10" customWidth="1"/>
  </cols>
  <sheetData>
    <row r="1" spans="1:18" s="5" customFormat="1" ht="15.6" x14ac:dyDescent="0.3">
      <c r="A1" s="323" t="s">
        <v>658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8" s="5" customFormat="1" ht="15.6" x14ac:dyDescent="0.3">
      <c r="A2" s="68"/>
      <c r="B2" s="68"/>
      <c r="C2" s="68"/>
      <c r="D2" s="68"/>
      <c r="E2" s="68"/>
      <c r="F2" s="68"/>
      <c r="G2" s="68" t="s">
        <v>46</v>
      </c>
      <c r="H2" s="68"/>
      <c r="I2" s="68"/>
      <c r="J2" s="68"/>
      <c r="K2" s="68"/>
      <c r="L2" s="68"/>
      <c r="M2" s="68"/>
      <c r="N2" s="68"/>
      <c r="O2" s="68"/>
      <c r="P2" s="68"/>
    </row>
    <row r="3" spans="1:18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8" s="5" customFormat="1" ht="15.6" x14ac:dyDescent="0.25">
      <c r="A4" s="312" t="s">
        <v>636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18" s="5" customFormat="1" ht="15.6" x14ac:dyDescent="0.25">
      <c r="A5" s="2" t="s">
        <v>56</v>
      </c>
      <c r="B5" s="46"/>
    </row>
    <row r="6" spans="1:18" s="5" customFormat="1" ht="15.6" x14ac:dyDescent="0.25">
      <c r="A6" s="2" t="s">
        <v>710</v>
      </c>
      <c r="B6" s="46"/>
    </row>
    <row r="7" spans="1:18" s="5" customFormat="1" ht="15.6" x14ac:dyDescent="0.25">
      <c r="A7" s="2"/>
      <c r="B7" s="46"/>
    </row>
    <row r="8" spans="1:18" s="5" customFormat="1" x14ac:dyDescent="0.25">
      <c r="A8" s="47" t="s">
        <v>659</v>
      </c>
      <c r="L8" s="5" t="s">
        <v>58</v>
      </c>
      <c r="N8" s="324">
        <f>P25</f>
        <v>0</v>
      </c>
      <c r="O8" s="324"/>
    </row>
    <row r="9" spans="1:18" s="5" customFormat="1" x14ac:dyDescent="0.25">
      <c r="A9" s="18" t="s">
        <v>705</v>
      </c>
      <c r="N9" s="239"/>
      <c r="O9" s="239"/>
    </row>
    <row r="10" spans="1:18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  <c r="R10" s="51"/>
    </row>
    <row r="11" spans="1:18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8" s="52" customFormat="1" ht="10.5" customHeight="1" x14ac:dyDescent="0.25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8" s="5" customFormat="1" ht="72" x14ac:dyDescent="0.25">
      <c r="A13" s="57">
        <v>1</v>
      </c>
      <c r="B13" s="213"/>
      <c r="C13" s="214" t="s">
        <v>660</v>
      </c>
      <c r="D13" s="215" t="s">
        <v>213</v>
      </c>
      <c r="E13" s="215">
        <v>2</v>
      </c>
      <c r="F13" s="98"/>
      <c r="G13" s="98"/>
      <c r="H13" s="98"/>
      <c r="I13" s="224"/>
      <c r="J13" s="224"/>
      <c r="K13" s="90"/>
      <c r="L13" s="90"/>
      <c r="M13" s="90"/>
      <c r="N13" s="90"/>
      <c r="O13" s="90"/>
      <c r="P13" s="90"/>
    </row>
    <row r="14" spans="1:18" s="5" customFormat="1" ht="72" x14ac:dyDescent="0.25">
      <c r="A14" s="57">
        <v>2</v>
      </c>
      <c r="B14" s="216"/>
      <c r="C14" s="217" t="s">
        <v>661</v>
      </c>
      <c r="D14" s="218" t="s">
        <v>662</v>
      </c>
      <c r="E14" s="218">
        <v>1</v>
      </c>
      <c r="F14" s="98"/>
      <c r="G14" s="98"/>
      <c r="H14" s="98"/>
      <c r="I14" s="225"/>
      <c r="J14" s="225"/>
      <c r="K14" s="90"/>
      <c r="L14" s="90"/>
      <c r="M14" s="90"/>
      <c r="N14" s="90"/>
      <c r="O14" s="90"/>
      <c r="P14" s="90"/>
    </row>
    <row r="15" spans="1:18" s="5" customFormat="1" x14ac:dyDescent="0.25">
      <c r="A15" s="57">
        <v>3</v>
      </c>
      <c r="B15" s="216"/>
      <c r="C15" s="219" t="s">
        <v>663</v>
      </c>
      <c r="D15" s="220" t="s">
        <v>74</v>
      </c>
      <c r="E15" s="220">
        <v>2</v>
      </c>
      <c r="F15" s="98"/>
      <c r="G15" s="98"/>
      <c r="H15" s="98"/>
      <c r="I15" s="226"/>
      <c r="J15" s="226"/>
      <c r="K15" s="90"/>
      <c r="L15" s="90"/>
      <c r="M15" s="90"/>
      <c r="N15" s="90"/>
      <c r="O15" s="90"/>
      <c r="P15" s="90"/>
    </row>
    <row r="16" spans="1:18" s="5" customFormat="1" ht="84" x14ac:dyDescent="0.25">
      <c r="A16" s="57">
        <v>4</v>
      </c>
      <c r="B16" s="221"/>
      <c r="C16" s="222" t="s">
        <v>664</v>
      </c>
      <c r="D16" s="218" t="s">
        <v>662</v>
      </c>
      <c r="E16" s="218">
        <v>1</v>
      </c>
      <c r="F16" s="98"/>
      <c r="G16" s="98"/>
      <c r="H16" s="98"/>
      <c r="I16" s="225"/>
      <c r="J16" s="225"/>
      <c r="K16" s="90"/>
      <c r="L16" s="90"/>
      <c r="M16" s="90"/>
      <c r="N16" s="90"/>
      <c r="O16" s="90"/>
      <c r="P16" s="90"/>
    </row>
    <row r="17" spans="1:16" s="5" customFormat="1" ht="48" x14ac:dyDescent="0.25">
      <c r="A17" s="57">
        <v>5</v>
      </c>
      <c r="B17" s="221"/>
      <c r="C17" s="223" t="s">
        <v>665</v>
      </c>
      <c r="D17" s="218" t="s">
        <v>662</v>
      </c>
      <c r="E17" s="218">
        <v>1</v>
      </c>
      <c r="F17" s="98"/>
      <c r="G17" s="98"/>
      <c r="H17" s="98"/>
      <c r="I17" s="225"/>
      <c r="J17" s="225"/>
      <c r="K17" s="90"/>
      <c r="L17" s="90"/>
      <c r="M17" s="90"/>
      <c r="N17" s="90"/>
      <c r="O17" s="90"/>
      <c r="P17" s="90"/>
    </row>
    <row r="18" spans="1:16" s="5" customFormat="1" ht="26.4" x14ac:dyDescent="0.25">
      <c r="A18" s="305">
        <v>6</v>
      </c>
      <c r="B18" s="238"/>
      <c r="C18" s="306" t="s">
        <v>666</v>
      </c>
      <c r="D18" s="220" t="s">
        <v>77</v>
      </c>
      <c r="E18" s="220">
        <v>90</v>
      </c>
      <c r="F18" s="307"/>
      <c r="G18" s="307"/>
      <c r="H18" s="307"/>
      <c r="I18" s="226"/>
      <c r="J18" s="226"/>
      <c r="K18" s="308"/>
      <c r="L18" s="308"/>
      <c r="M18" s="308"/>
      <c r="N18" s="308"/>
      <c r="O18" s="308"/>
      <c r="P18" s="308"/>
    </row>
    <row r="19" spans="1:16" s="5" customFormat="1" x14ac:dyDescent="0.25">
      <c r="A19" s="72">
        <v>7</v>
      </c>
      <c r="B19" s="216"/>
      <c r="C19" s="124" t="s">
        <v>723</v>
      </c>
      <c r="D19" s="218" t="s">
        <v>662</v>
      </c>
      <c r="E19" s="218">
        <v>1</v>
      </c>
      <c r="F19" s="98"/>
      <c r="G19" s="98"/>
      <c r="H19" s="98"/>
      <c r="I19" s="225"/>
      <c r="J19" s="225"/>
      <c r="K19" s="90"/>
      <c r="L19" s="90"/>
      <c r="M19" s="90"/>
      <c r="N19" s="90"/>
      <c r="O19" s="90"/>
      <c r="P19" s="90"/>
    </row>
    <row r="20" spans="1:16" s="5" customFormat="1" x14ac:dyDescent="0.25">
      <c r="A20" s="72">
        <v>8</v>
      </c>
      <c r="B20" s="216"/>
      <c r="C20" s="124" t="s">
        <v>724</v>
      </c>
      <c r="D20" s="218" t="s">
        <v>74</v>
      </c>
      <c r="E20" s="218">
        <v>10</v>
      </c>
      <c r="F20" s="98"/>
      <c r="G20" s="98"/>
      <c r="H20" s="98"/>
      <c r="I20" s="225"/>
      <c r="J20" s="225"/>
      <c r="K20" s="90"/>
      <c r="L20" s="90"/>
      <c r="M20" s="90"/>
      <c r="N20" s="90"/>
      <c r="O20" s="90"/>
      <c r="P20" s="90"/>
    </row>
    <row r="21" spans="1:16" s="5" customFormat="1" x14ac:dyDescent="0.25">
      <c r="A21" s="72">
        <v>9</v>
      </c>
      <c r="B21" s="216"/>
      <c r="C21" s="124" t="s">
        <v>725</v>
      </c>
      <c r="D21" s="218" t="s">
        <v>74</v>
      </c>
      <c r="E21" s="218">
        <v>10</v>
      </c>
      <c r="F21" s="98"/>
      <c r="G21" s="98"/>
      <c r="H21" s="98"/>
      <c r="I21" s="225"/>
      <c r="J21" s="225"/>
      <c r="K21" s="90"/>
      <c r="L21" s="90"/>
      <c r="M21" s="90"/>
      <c r="N21" s="90"/>
      <c r="O21" s="90"/>
      <c r="P21" s="90"/>
    </row>
    <row r="22" spans="1:16" s="5" customFormat="1" x14ac:dyDescent="0.25">
      <c r="A22" s="72">
        <v>10</v>
      </c>
      <c r="B22" s="216"/>
      <c r="C22" s="124" t="s">
        <v>726</v>
      </c>
      <c r="D22" s="218" t="s">
        <v>74</v>
      </c>
      <c r="E22" s="218">
        <v>2</v>
      </c>
      <c r="F22" s="98"/>
      <c r="G22" s="98"/>
      <c r="H22" s="98"/>
      <c r="I22" s="225"/>
      <c r="J22" s="225"/>
      <c r="K22" s="90"/>
      <c r="L22" s="90"/>
      <c r="M22" s="90"/>
      <c r="N22" s="90"/>
      <c r="O22" s="90"/>
      <c r="P22" s="90"/>
    </row>
    <row r="23" spans="1:16" x14ac:dyDescent="0.25">
      <c r="A23" s="78" t="s">
        <v>6</v>
      </c>
      <c r="B23" s="71" t="s">
        <v>6</v>
      </c>
      <c r="C23" s="330" t="s">
        <v>7</v>
      </c>
      <c r="D23" s="330"/>
      <c r="E23" s="71" t="s">
        <v>6</v>
      </c>
      <c r="F23" s="71" t="s">
        <v>6</v>
      </c>
      <c r="G23" s="71" t="s">
        <v>6</v>
      </c>
      <c r="H23" s="71" t="s">
        <v>6</v>
      </c>
      <c r="I23" s="71" t="s">
        <v>6</v>
      </c>
      <c r="J23" s="71" t="s">
        <v>6</v>
      </c>
      <c r="K23" s="71"/>
      <c r="L23" s="192">
        <f>SUM(L13:L18)</f>
        <v>0</v>
      </c>
      <c r="M23" s="192">
        <f>SUM(M13:M18)</f>
        <v>0</v>
      </c>
      <c r="N23" s="192">
        <f>SUM(N13:N18)</f>
        <v>0</v>
      </c>
      <c r="O23" s="192">
        <f>SUM(O13:O18)</f>
        <v>0</v>
      </c>
      <c r="P23" s="192">
        <f>SUM(P13:P18)</f>
        <v>0</v>
      </c>
    </row>
    <row r="24" spans="1:16" x14ac:dyDescent="0.25">
      <c r="A24" s="62" t="s">
        <v>6</v>
      </c>
      <c r="B24" s="58" t="s">
        <v>6</v>
      </c>
      <c r="C24" s="331" t="s">
        <v>205</v>
      </c>
      <c r="D24" s="332"/>
      <c r="E24" s="332"/>
      <c r="F24" s="332"/>
      <c r="G24" s="332"/>
      <c r="H24" s="332"/>
      <c r="I24" s="332"/>
      <c r="J24" s="332"/>
      <c r="K24" s="334"/>
      <c r="L24" s="64"/>
      <c r="M24" s="67"/>
      <c r="N24" s="67">
        <f>N23*L24</f>
        <v>0</v>
      </c>
      <c r="O24" s="33"/>
      <c r="P24" s="60">
        <f>N24</f>
        <v>0</v>
      </c>
    </row>
    <row r="25" spans="1:16" x14ac:dyDescent="0.25">
      <c r="A25" s="62" t="s">
        <v>6</v>
      </c>
      <c r="B25" s="58" t="s">
        <v>6</v>
      </c>
      <c r="C25" s="318" t="s">
        <v>206</v>
      </c>
      <c r="D25" s="319"/>
      <c r="E25" s="319"/>
      <c r="F25" s="319"/>
      <c r="G25" s="319"/>
      <c r="H25" s="319"/>
      <c r="I25" s="319"/>
      <c r="J25" s="319"/>
      <c r="K25" s="320"/>
      <c r="L25" s="65"/>
      <c r="M25" s="66">
        <f>M23+M24</f>
        <v>0</v>
      </c>
      <c r="N25" s="66">
        <f t="shared" ref="N25:P25" si="0">N23+N24</f>
        <v>0</v>
      </c>
      <c r="O25" s="66">
        <f t="shared" si="0"/>
        <v>0</v>
      </c>
      <c r="P25" s="66">
        <f t="shared" si="0"/>
        <v>0</v>
      </c>
    </row>
  </sheetData>
  <mergeCells count="10">
    <mergeCell ref="C23:D23"/>
    <mergeCell ref="C24:K24"/>
    <mergeCell ref="C25:K25"/>
    <mergeCell ref="A1:P1"/>
    <mergeCell ref="A4:P4"/>
    <mergeCell ref="N8:O8"/>
    <mergeCell ref="D10:D11"/>
    <mergeCell ref="E10:E11"/>
    <mergeCell ref="F10:K10"/>
    <mergeCell ref="L10:P10"/>
  </mergeCells>
  <pageMargins left="0.24" right="0.17" top="0.53" bottom="0.52" header="0.5" footer="0.5"/>
  <pageSetup paperSize="9" scale="9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Q41"/>
  <sheetViews>
    <sheetView showZeros="0" topLeftCell="A37" zoomScale="82" zoomScaleNormal="82" workbookViewId="0">
      <selection activeCell="Y31" sqref="Y31:Y32"/>
    </sheetView>
  </sheetViews>
  <sheetFormatPr defaultColWidth="9.33203125" defaultRowHeight="13.2" x14ac:dyDescent="0.25"/>
  <cols>
    <col min="1" max="1" width="5.44140625" style="269" customWidth="1"/>
    <col min="2" max="2" width="9.33203125" style="5"/>
    <col min="3" max="3" width="37.33203125" style="5" customWidth="1"/>
    <col min="4" max="4" width="8.77734375" style="5" customWidth="1"/>
    <col min="5" max="5" width="10.77734375" style="5" customWidth="1"/>
    <col min="6" max="6" width="11.6640625" style="5" bestFit="1" customWidth="1"/>
    <col min="7" max="11" width="9.33203125" style="5"/>
    <col min="12" max="12" width="9.77734375" style="5" bestFit="1" customWidth="1"/>
    <col min="13" max="13" width="9.33203125" style="5"/>
    <col min="14" max="16" width="10" style="5" customWidth="1"/>
    <col min="17" max="16384" width="9.33203125" style="5"/>
  </cols>
  <sheetData>
    <row r="1" spans="1:17" ht="15.6" x14ac:dyDescent="0.3">
      <c r="A1" s="323" t="s">
        <v>667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7" ht="15.6" x14ac:dyDescent="0.3">
      <c r="A2" s="68"/>
      <c r="B2" s="68"/>
      <c r="C2" s="68"/>
      <c r="D2" s="68"/>
      <c r="E2" s="68"/>
      <c r="F2" s="68"/>
      <c r="G2" s="68" t="s">
        <v>668</v>
      </c>
      <c r="H2" s="68"/>
      <c r="I2" s="68"/>
      <c r="J2" s="68"/>
      <c r="K2" s="68"/>
      <c r="L2" s="68"/>
      <c r="M2" s="68"/>
      <c r="N2" s="68"/>
      <c r="O2" s="68"/>
      <c r="P2" s="68"/>
    </row>
    <row r="3" spans="1:17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7" ht="15.6" x14ac:dyDescent="0.25">
      <c r="A4" s="7" t="s">
        <v>55</v>
      </c>
      <c r="B4" s="46"/>
    </row>
    <row r="5" spans="1:17" ht="15.6" x14ac:dyDescent="0.25">
      <c r="A5" s="7" t="s">
        <v>56</v>
      </c>
      <c r="B5" s="46"/>
    </row>
    <row r="6" spans="1:17" ht="15.6" x14ac:dyDescent="0.25">
      <c r="A6" s="7" t="s">
        <v>710</v>
      </c>
      <c r="B6" s="46"/>
    </row>
    <row r="7" spans="1:17" ht="15.6" x14ac:dyDescent="0.25">
      <c r="A7" s="2"/>
      <c r="B7" s="46"/>
    </row>
    <row r="8" spans="1:17" x14ac:dyDescent="0.25">
      <c r="A8" s="47" t="s">
        <v>364</v>
      </c>
      <c r="L8" s="5" t="s">
        <v>58</v>
      </c>
      <c r="N8" s="324">
        <f>P41</f>
        <v>0</v>
      </c>
      <c r="O8" s="324"/>
    </row>
    <row r="9" spans="1:17" x14ac:dyDescent="0.25">
      <c r="A9" s="18" t="s">
        <v>705</v>
      </c>
      <c r="N9" s="239"/>
      <c r="O9" s="239"/>
    </row>
    <row r="10" spans="1:17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</row>
    <row r="11" spans="1:17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7" s="52" customFormat="1" ht="10.5" customHeight="1" x14ac:dyDescent="0.25">
      <c r="A12" s="56">
        <v>1</v>
      </c>
      <c r="B12" s="118">
        <v>2</v>
      </c>
      <c r="C12" s="118">
        <v>3</v>
      </c>
      <c r="D12" s="118">
        <v>4</v>
      </c>
      <c r="E12" s="118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7" x14ac:dyDescent="0.25">
      <c r="A13" s="119"/>
      <c r="B13" s="146" t="s">
        <v>669</v>
      </c>
      <c r="C13" s="146"/>
      <c r="D13" s="146"/>
      <c r="E13" s="146"/>
      <c r="F13" s="144"/>
      <c r="G13" s="120"/>
      <c r="H13" s="121"/>
      <c r="I13" s="121"/>
      <c r="J13" s="121"/>
      <c r="K13" s="60"/>
      <c r="L13" s="58"/>
      <c r="M13" s="60"/>
      <c r="N13" s="60"/>
      <c r="O13" s="60"/>
      <c r="P13" s="60"/>
    </row>
    <row r="14" spans="1:17" x14ac:dyDescent="0.25">
      <c r="A14" s="147">
        <v>1</v>
      </c>
      <c r="B14" s="147"/>
      <c r="C14" s="148" t="s">
        <v>670</v>
      </c>
      <c r="D14" s="149" t="s">
        <v>88</v>
      </c>
      <c r="E14" s="149">
        <v>32</v>
      </c>
      <c r="F14" s="145"/>
      <c r="G14" s="121"/>
      <c r="H14" s="121"/>
      <c r="I14" s="121"/>
      <c r="J14" s="121"/>
      <c r="K14" s="60"/>
      <c r="L14" s="60"/>
      <c r="M14" s="60"/>
      <c r="N14" s="60"/>
      <c r="O14" s="60"/>
      <c r="P14" s="60"/>
    </row>
    <row r="15" spans="1:17" x14ac:dyDescent="0.25">
      <c r="A15" s="147">
        <v>2</v>
      </c>
      <c r="B15" s="147"/>
      <c r="C15" s="148" t="s">
        <v>671</v>
      </c>
      <c r="D15" s="149" t="s">
        <v>213</v>
      </c>
      <c r="E15" s="149">
        <v>4</v>
      </c>
      <c r="F15" s="145"/>
      <c r="G15" s="121"/>
      <c r="H15" s="121"/>
      <c r="I15" s="121"/>
      <c r="J15" s="121"/>
      <c r="K15" s="60"/>
      <c r="L15" s="60"/>
      <c r="M15" s="60"/>
      <c r="N15" s="60"/>
      <c r="O15" s="60"/>
      <c r="P15" s="60"/>
    </row>
    <row r="16" spans="1:17" ht="26.4" x14ac:dyDescent="0.25">
      <c r="A16" s="147">
        <v>3</v>
      </c>
      <c r="B16" s="147"/>
      <c r="C16" s="212" t="s">
        <v>672</v>
      </c>
      <c r="D16" s="149" t="s">
        <v>260</v>
      </c>
      <c r="E16" s="149">
        <v>2</v>
      </c>
      <c r="F16" s="145"/>
      <c r="G16" s="121"/>
      <c r="H16" s="121"/>
      <c r="I16" s="121"/>
      <c r="J16" s="121"/>
      <c r="K16" s="60"/>
      <c r="L16" s="60"/>
      <c r="M16" s="60"/>
      <c r="N16" s="60"/>
      <c r="O16" s="60"/>
      <c r="P16" s="60"/>
    </row>
    <row r="17" spans="1:16" x14ac:dyDescent="0.25">
      <c r="A17" s="147">
        <v>4</v>
      </c>
      <c r="B17" s="147"/>
      <c r="C17" s="148" t="s">
        <v>673</v>
      </c>
      <c r="D17" s="149" t="s">
        <v>260</v>
      </c>
      <c r="E17" s="149">
        <v>1</v>
      </c>
      <c r="F17" s="145"/>
      <c r="G17" s="121"/>
      <c r="H17" s="121"/>
      <c r="I17" s="121"/>
      <c r="J17" s="121"/>
      <c r="K17" s="60"/>
      <c r="L17" s="60"/>
      <c r="M17" s="60"/>
      <c r="N17" s="60"/>
      <c r="O17" s="60"/>
      <c r="P17" s="60"/>
    </row>
    <row r="18" spans="1:16" x14ac:dyDescent="0.25">
      <c r="A18" s="147">
        <v>5</v>
      </c>
      <c r="B18" s="147"/>
      <c r="C18" s="148" t="s">
        <v>674</v>
      </c>
      <c r="D18" s="149" t="s">
        <v>260</v>
      </c>
      <c r="E18" s="149">
        <v>1</v>
      </c>
      <c r="F18" s="145"/>
      <c r="G18" s="121"/>
      <c r="H18" s="121"/>
      <c r="I18" s="121"/>
      <c r="J18" s="121"/>
      <c r="K18" s="60"/>
      <c r="L18" s="60"/>
      <c r="M18" s="60"/>
      <c r="N18" s="60"/>
      <c r="O18" s="60"/>
      <c r="P18" s="60"/>
    </row>
    <row r="19" spans="1:16" ht="26.4" x14ac:dyDescent="0.25">
      <c r="A19" s="147">
        <v>6</v>
      </c>
      <c r="B19" s="147"/>
      <c r="C19" s="148" t="s">
        <v>675</v>
      </c>
      <c r="D19" s="149" t="s">
        <v>676</v>
      </c>
      <c r="E19" s="149">
        <v>9.6</v>
      </c>
      <c r="F19" s="145"/>
      <c r="G19" s="121"/>
      <c r="H19" s="121"/>
      <c r="I19" s="121"/>
      <c r="J19" s="121"/>
      <c r="K19" s="60"/>
      <c r="L19" s="60"/>
      <c r="M19" s="60"/>
      <c r="N19" s="60"/>
      <c r="O19" s="60"/>
      <c r="P19" s="60"/>
    </row>
    <row r="20" spans="1:16" x14ac:dyDescent="0.25">
      <c r="A20" s="147">
        <v>7</v>
      </c>
      <c r="B20" s="147"/>
      <c r="C20" s="148" t="s">
        <v>316</v>
      </c>
      <c r="D20" s="149" t="s">
        <v>260</v>
      </c>
      <c r="E20" s="149">
        <v>1</v>
      </c>
      <c r="F20" s="145"/>
      <c r="G20" s="121"/>
      <c r="H20" s="121"/>
      <c r="I20" s="121"/>
      <c r="J20" s="121"/>
      <c r="K20" s="60"/>
      <c r="L20" s="60"/>
      <c r="M20" s="60"/>
      <c r="N20" s="60"/>
      <c r="O20" s="60"/>
      <c r="P20" s="60"/>
    </row>
    <row r="21" spans="1:16" x14ac:dyDescent="0.25">
      <c r="A21" s="119"/>
      <c r="B21" s="146" t="s">
        <v>317</v>
      </c>
      <c r="C21" s="146"/>
      <c r="D21" s="146"/>
      <c r="E21" s="146"/>
      <c r="F21" s="145"/>
      <c r="G21" s="121"/>
      <c r="H21" s="121"/>
      <c r="I21" s="121"/>
      <c r="J21" s="121"/>
      <c r="K21" s="60"/>
      <c r="L21" s="60"/>
      <c r="M21" s="60"/>
      <c r="N21" s="60"/>
      <c r="O21" s="60"/>
      <c r="P21" s="60"/>
    </row>
    <row r="22" spans="1:16" ht="39.6" x14ac:dyDescent="0.25">
      <c r="A22" s="147">
        <v>8</v>
      </c>
      <c r="B22" s="147"/>
      <c r="C22" s="148" t="s">
        <v>677</v>
      </c>
      <c r="D22" s="149" t="s">
        <v>260</v>
      </c>
      <c r="E22" s="149">
        <v>1</v>
      </c>
      <c r="F22" s="145"/>
      <c r="G22" s="121"/>
      <c r="H22" s="121"/>
      <c r="I22" s="121"/>
      <c r="J22" s="121"/>
      <c r="K22" s="60"/>
      <c r="L22" s="60"/>
      <c r="M22" s="60"/>
      <c r="N22" s="60"/>
      <c r="O22" s="60"/>
      <c r="P22" s="60"/>
    </row>
    <row r="23" spans="1:16" x14ac:dyDescent="0.25">
      <c r="A23" s="149">
        <v>9</v>
      </c>
      <c r="B23" s="149"/>
      <c r="C23" s="148" t="s">
        <v>670</v>
      </c>
      <c r="D23" s="149" t="s">
        <v>88</v>
      </c>
      <c r="E23" s="149">
        <v>10</v>
      </c>
      <c r="F23" s="145"/>
      <c r="G23" s="121"/>
      <c r="H23" s="121"/>
      <c r="I23" s="121"/>
      <c r="J23" s="121"/>
      <c r="K23" s="60"/>
      <c r="L23" s="60"/>
      <c r="M23" s="60"/>
      <c r="N23" s="60"/>
      <c r="O23" s="60"/>
      <c r="P23" s="60"/>
    </row>
    <row r="24" spans="1:16" x14ac:dyDescent="0.25">
      <c r="A24" s="149">
        <v>10</v>
      </c>
      <c r="B24" s="149"/>
      <c r="C24" s="150" t="s">
        <v>671</v>
      </c>
      <c r="D24" s="149" t="s">
        <v>213</v>
      </c>
      <c r="E24" s="149">
        <v>1</v>
      </c>
      <c r="F24" s="145"/>
      <c r="G24" s="121"/>
      <c r="H24" s="121"/>
      <c r="I24" s="121"/>
      <c r="J24" s="121"/>
      <c r="K24" s="60"/>
      <c r="L24" s="60"/>
      <c r="M24" s="60"/>
      <c r="N24" s="60"/>
      <c r="O24" s="60"/>
      <c r="P24" s="60"/>
    </row>
    <row r="25" spans="1:16" x14ac:dyDescent="0.25">
      <c r="A25" s="147">
        <v>11</v>
      </c>
      <c r="B25" s="147"/>
      <c r="C25" s="150" t="s">
        <v>678</v>
      </c>
      <c r="D25" s="149" t="s">
        <v>213</v>
      </c>
      <c r="E25" s="149">
        <v>1</v>
      </c>
      <c r="F25" s="145"/>
      <c r="G25" s="121"/>
      <c r="H25" s="121"/>
      <c r="I25" s="121"/>
      <c r="J25" s="121"/>
      <c r="K25" s="60"/>
      <c r="L25" s="60"/>
      <c r="M25" s="60"/>
      <c r="N25" s="60"/>
      <c r="O25" s="60"/>
      <c r="P25" s="60"/>
    </row>
    <row r="26" spans="1:16" x14ac:dyDescent="0.25">
      <c r="A26" s="149">
        <v>12</v>
      </c>
      <c r="B26" s="149"/>
      <c r="C26" s="148" t="s">
        <v>679</v>
      </c>
      <c r="D26" s="149" t="s">
        <v>260</v>
      </c>
      <c r="E26" s="149">
        <v>1</v>
      </c>
      <c r="F26" s="145"/>
      <c r="G26" s="121"/>
      <c r="H26" s="121"/>
      <c r="I26" s="121"/>
      <c r="J26" s="121"/>
      <c r="K26" s="60"/>
      <c r="L26" s="60"/>
      <c r="M26" s="60"/>
      <c r="N26" s="60"/>
      <c r="O26" s="60"/>
      <c r="P26" s="60"/>
    </row>
    <row r="27" spans="1:16" x14ac:dyDescent="0.25">
      <c r="A27" s="149">
        <v>13</v>
      </c>
      <c r="B27" s="149"/>
      <c r="C27" s="148" t="s">
        <v>673</v>
      </c>
      <c r="D27" s="149" t="s">
        <v>260</v>
      </c>
      <c r="E27" s="149">
        <v>1</v>
      </c>
      <c r="F27" s="145"/>
      <c r="G27" s="121"/>
      <c r="H27" s="121"/>
      <c r="I27" s="121"/>
      <c r="J27" s="121"/>
      <c r="K27" s="60"/>
      <c r="L27" s="60"/>
      <c r="M27" s="60"/>
      <c r="N27" s="60"/>
      <c r="O27" s="60"/>
      <c r="P27" s="60"/>
    </row>
    <row r="28" spans="1:16" x14ac:dyDescent="0.25">
      <c r="A28" s="147">
        <v>14</v>
      </c>
      <c r="B28" s="147"/>
      <c r="C28" s="148" t="s">
        <v>674</v>
      </c>
      <c r="D28" s="149" t="s">
        <v>260</v>
      </c>
      <c r="E28" s="149">
        <v>1</v>
      </c>
      <c r="F28" s="145"/>
      <c r="G28" s="121"/>
      <c r="H28" s="121"/>
      <c r="I28" s="121"/>
      <c r="J28" s="121"/>
      <c r="K28" s="60"/>
      <c r="L28" s="60"/>
      <c r="M28" s="60"/>
      <c r="N28" s="60"/>
      <c r="O28" s="60"/>
      <c r="P28" s="60"/>
    </row>
    <row r="29" spans="1:16" ht="26.4" x14ac:dyDescent="0.25">
      <c r="A29" s="149">
        <v>15</v>
      </c>
      <c r="B29" s="149"/>
      <c r="C29" s="148" t="s">
        <v>675</v>
      </c>
      <c r="D29" s="149" t="s">
        <v>680</v>
      </c>
      <c r="E29" s="149">
        <v>3</v>
      </c>
      <c r="F29" s="145"/>
      <c r="G29" s="121"/>
      <c r="H29" s="121"/>
      <c r="I29" s="121"/>
      <c r="J29" s="121"/>
      <c r="K29" s="60"/>
      <c r="L29" s="60"/>
      <c r="M29" s="60"/>
      <c r="N29" s="60"/>
      <c r="O29" s="60"/>
      <c r="P29" s="60"/>
    </row>
    <row r="30" spans="1:16" x14ac:dyDescent="0.25">
      <c r="A30" s="149">
        <v>16</v>
      </c>
      <c r="B30" s="149"/>
      <c r="C30" s="150" t="s">
        <v>316</v>
      </c>
      <c r="D30" s="151" t="s">
        <v>260</v>
      </c>
      <c r="E30" s="151">
        <v>1</v>
      </c>
      <c r="F30" s="145"/>
      <c r="G30" s="121"/>
      <c r="H30" s="121"/>
      <c r="I30" s="121"/>
      <c r="J30" s="121"/>
      <c r="K30" s="60"/>
      <c r="L30" s="60"/>
      <c r="M30" s="60"/>
      <c r="N30" s="60"/>
      <c r="O30" s="60"/>
      <c r="P30" s="60"/>
    </row>
    <row r="31" spans="1:16" x14ac:dyDescent="0.25">
      <c r="A31" s="119"/>
      <c r="B31" s="152" t="s">
        <v>681</v>
      </c>
      <c r="C31" s="152"/>
      <c r="D31" s="152"/>
      <c r="E31" s="152"/>
      <c r="F31" s="145"/>
      <c r="G31" s="121"/>
      <c r="H31" s="121"/>
      <c r="I31" s="121"/>
      <c r="J31" s="121"/>
      <c r="K31" s="60"/>
      <c r="L31" s="60"/>
      <c r="M31" s="60"/>
      <c r="N31" s="60"/>
      <c r="O31" s="60"/>
      <c r="P31" s="60"/>
    </row>
    <row r="32" spans="1:16" ht="15" x14ac:dyDescent="0.25">
      <c r="A32" s="149">
        <v>17</v>
      </c>
      <c r="B32" s="149"/>
      <c r="C32" s="148" t="s">
        <v>682</v>
      </c>
      <c r="D32" s="149" t="s">
        <v>683</v>
      </c>
      <c r="E32" s="149">
        <v>51</v>
      </c>
      <c r="F32" s="145"/>
      <c r="G32" s="121"/>
      <c r="H32" s="121"/>
      <c r="I32" s="121"/>
      <c r="J32" s="121"/>
      <c r="K32" s="60"/>
      <c r="L32" s="60"/>
      <c r="M32" s="60"/>
      <c r="N32" s="60"/>
      <c r="O32" s="60"/>
      <c r="P32" s="60"/>
    </row>
    <row r="33" spans="1:16" ht="15" x14ac:dyDescent="0.25">
      <c r="A33" s="149">
        <v>18</v>
      </c>
      <c r="B33" s="149"/>
      <c r="C33" s="148" t="s">
        <v>684</v>
      </c>
      <c r="D33" s="149" t="s">
        <v>683</v>
      </c>
      <c r="E33" s="149">
        <v>51</v>
      </c>
      <c r="F33" s="145"/>
      <c r="G33" s="121"/>
      <c r="H33" s="121"/>
      <c r="I33" s="121"/>
      <c r="J33" s="121"/>
      <c r="K33" s="60"/>
      <c r="L33" s="60"/>
      <c r="M33" s="60"/>
      <c r="N33" s="60"/>
      <c r="O33" s="60"/>
      <c r="P33" s="60"/>
    </row>
    <row r="34" spans="1:16" ht="15.6" x14ac:dyDescent="0.25">
      <c r="A34" s="149">
        <v>19</v>
      </c>
      <c r="B34" s="149"/>
      <c r="C34" s="148" t="s">
        <v>685</v>
      </c>
      <c r="D34" s="149" t="s">
        <v>680</v>
      </c>
      <c r="E34" s="149">
        <v>8.1999999999999993</v>
      </c>
      <c r="F34" s="145"/>
      <c r="G34" s="121"/>
      <c r="H34" s="121"/>
      <c r="I34" s="121"/>
      <c r="J34" s="121"/>
      <c r="K34" s="60"/>
      <c r="L34" s="60"/>
      <c r="M34" s="60"/>
      <c r="N34" s="60"/>
      <c r="O34" s="60"/>
      <c r="P34" s="60"/>
    </row>
    <row r="35" spans="1:16" ht="15.6" x14ac:dyDescent="0.25">
      <c r="A35" s="149">
        <v>20</v>
      </c>
      <c r="B35" s="149"/>
      <c r="C35" s="148" t="s">
        <v>686</v>
      </c>
      <c r="D35" s="149" t="s">
        <v>680</v>
      </c>
      <c r="E35" s="149">
        <v>10.199999999999999</v>
      </c>
      <c r="F35" s="145"/>
      <c r="G35" s="121"/>
      <c r="H35" s="121"/>
      <c r="I35" s="121"/>
      <c r="J35" s="121"/>
      <c r="K35" s="60"/>
      <c r="L35" s="60"/>
      <c r="M35" s="60"/>
      <c r="N35" s="60"/>
      <c r="O35" s="60"/>
      <c r="P35" s="60"/>
    </row>
    <row r="36" spans="1:16" ht="15.6" x14ac:dyDescent="0.25">
      <c r="A36" s="149">
        <v>21</v>
      </c>
      <c r="B36" s="149"/>
      <c r="C36" s="148" t="s">
        <v>687</v>
      </c>
      <c r="D36" s="149" t="s">
        <v>680</v>
      </c>
      <c r="E36" s="149">
        <v>70</v>
      </c>
      <c r="F36" s="145"/>
      <c r="G36" s="121"/>
      <c r="H36" s="121"/>
      <c r="I36" s="121"/>
      <c r="J36" s="121"/>
      <c r="K36" s="60"/>
      <c r="L36" s="60"/>
      <c r="M36" s="60"/>
      <c r="N36" s="60"/>
      <c r="O36" s="60"/>
      <c r="P36" s="60"/>
    </row>
    <row r="37" spans="1:16" x14ac:dyDescent="0.25">
      <c r="A37" s="57"/>
      <c r="B37" s="267"/>
      <c r="C37" s="268"/>
      <c r="D37" s="267"/>
      <c r="E37" s="267"/>
      <c r="F37" s="121"/>
      <c r="G37" s="121"/>
      <c r="H37" s="121"/>
      <c r="I37" s="121"/>
      <c r="J37" s="121"/>
      <c r="K37" s="60">
        <f t="shared" ref="K37:K38" si="0">SUM(H37:J37)</f>
        <v>0</v>
      </c>
      <c r="L37" s="60">
        <f t="shared" ref="L37:L38" si="1">E37*F37</f>
        <v>0</v>
      </c>
      <c r="M37" s="60">
        <f t="shared" ref="M37:M38" si="2">E37*H37</f>
        <v>0</v>
      </c>
      <c r="N37" s="60">
        <f t="shared" ref="N37:N38" si="3">E37*I37</f>
        <v>0</v>
      </c>
      <c r="O37" s="60">
        <f t="shared" ref="O37:O38" si="4">E37*J37</f>
        <v>0</v>
      </c>
      <c r="P37" s="60">
        <f t="shared" ref="P37:P38" si="5">SUM(M37:O37)</f>
        <v>0</v>
      </c>
    </row>
    <row r="38" spans="1:16" x14ac:dyDescent="0.25">
      <c r="A38" s="57"/>
      <c r="B38" s="122"/>
      <c r="C38" s="123"/>
      <c r="D38" s="122"/>
      <c r="E38" s="122"/>
      <c r="F38" s="121"/>
      <c r="G38" s="121"/>
      <c r="H38" s="121"/>
      <c r="I38" s="121"/>
      <c r="J38" s="121"/>
      <c r="K38" s="60">
        <f t="shared" si="0"/>
        <v>0</v>
      </c>
      <c r="L38" s="60">
        <f t="shared" si="1"/>
        <v>0</v>
      </c>
      <c r="M38" s="60">
        <f t="shared" si="2"/>
        <v>0</v>
      </c>
      <c r="N38" s="60">
        <f t="shared" si="3"/>
        <v>0</v>
      </c>
      <c r="O38" s="60">
        <f t="shared" si="4"/>
        <v>0</v>
      </c>
      <c r="P38" s="60">
        <f t="shared" si="5"/>
        <v>0</v>
      </c>
    </row>
    <row r="39" spans="1:16" x14ac:dyDescent="0.25">
      <c r="A39" s="62" t="s">
        <v>6</v>
      </c>
      <c r="B39" s="124"/>
      <c r="C39" s="333"/>
      <c r="D39" s="333"/>
      <c r="E39" s="124"/>
      <c r="F39" s="124"/>
      <c r="G39" s="124"/>
      <c r="H39" s="124"/>
      <c r="I39" s="124"/>
      <c r="J39" s="124"/>
      <c r="K39" s="58" t="s">
        <v>6</v>
      </c>
      <c r="L39" s="63">
        <f>SUM(L13:L38)</f>
        <v>0</v>
      </c>
      <c r="M39" s="63">
        <f t="shared" ref="M39:P39" si="6">SUM(M13:M38)</f>
        <v>0</v>
      </c>
      <c r="N39" s="63">
        <f t="shared" si="6"/>
        <v>0</v>
      </c>
      <c r="O39" s="63">
        <f t="shared" si="6"/>
        <v>0</v>
      </c>
      <c r="P39" s="63">
        <f t="shared" si="6"/>
        <v>0</v>
      </c>
    </row>
    <row r="40" spans="1:16" x14ac:dyDescent="0.25">
      <c r="A40" s="62" t="s">
        <v>6</v>
      </c>
      <c r="B40" s="58" t="s">
        <v>6</v>
      </c>
      <c r="C40" s="331" t="s">
        <v>205</v>
      </c>
      <c r="D40" s="332"/>
      <c r="E40" s="332"/>
      <c r="F40" s="332"/>
      <c r="G40" s="332"/>
      <c r="H40" s="332"/>
      <c r="I40" s="332"/>
      <c r="J40" s="332"/>
      <c r="K40" s="334"/>
      <c r="L40" s="64"/>
      <c r="M40" s="67"/>
      <c r="N40" s="67">
        <f>N39*L40</f>
        <v>0</v>
      </c>
      <c r="O40" s="33"/>
      <c r="P40" s="60">
        <f>N40</f>
        <v>0</v>
      </c>
    </row>
    <row r="41" spans="1:16" x14ac:dyDescent="0.25">
      <c r="A41" s="62" t="s">
        <v>6</v>
      </c>
      <c r="B41" s="58" t="s">
        <v>6</v>
      </c>
      <c r="C41" s="318" t="s">
        <v>206</v>
      </c>
      <c r="D41" s="319"/>
      <c r="E41" s="319"/>
      <c r="F41" s="319"/>
      <c r="G41" s="319"/>
      <c r="H41" s="319"/>
      <c r="I41" s="319"/>
      <c r="J41" s="319"/>
      <c r="K41" s="320"/>
      <c r="L41" s="65"/>
      <c r="M41" s="66">
        <f>M39+M40</f>
        <v>0</v>
      </c>
      <c r="N41" s="66">
        <f t="shared" ref="N41:P41" si="7">N39+N40</f>
        <v>0</v>
      </c>
      <c r="O41" s="66">
        <f t="shared" si="7"/>
        <v>0</v>
      </c>
      <c r="P41" s="66">
        <f t="shared" si="7"/>
        <v>0</v>
      </c>
    </row>
  </sheetData>
  <mergeCells count="9">
    <mergeCell ref="C39:D39"/>
    <mergeCell ref="C40:K40"/>
    <mergeCell ref="C41:K41"/>
    <mergeCell ref="A1:P1"/>
    <mergeCell ref="N8:O8"/>
    <mergeCell ref="D10:D11"/>
    <mergeCell ref="E10:E11"/>
    <mergeCell ref="F10:K10"/>
    <mergeCell ref="L10:P10"/>
  </mergeCells>
  <pageMargins left="0.24" right="0.17" top="0.53" bottom="0.52" header="0.5" footer="0.5"/>
  <pageSetup paperSize="9" scale="9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Q19"/>
  <sheetViews>
    <sheetView showZeros="0" tabSelected="1" zoomScale="82" zoomScaleNormal="82" workbookViewId="0">
      <selection activeCell="P23" sqref="P23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4" max="16" width="10" customWidth="1"/>
  </cols>
  <sheetData>
    <row r="1" spans="1:17" s="5" customFormat="1" ht="15.6" x14ac:dyDescent="0.3">
      <c r="A1" s="323" t="s">
        <v>688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7" s="5" customFormat="1" ht="15.6" x14ac:dyDescent="0.3">
      <c r="A2" s="68"/>
      <c r="B2" s="68"/>
      <c r="C2" s="68"/>
      <c r="D2" s="68"/>
      <c r="E2" s="68"/>
      <c r="F2" s="68"/>
      <c r="G2" s="68" t="s">
        <v>689</v>
      </c>
      <c r="H2" s="68"/>
      <c r="I2" s="68"/>
      <c r="J2" s="68"/>
      <c r="K2" s="68"/>
      <c r="L2" s="68"/>
      <c r="M2" s="68"/>
      <c r="N2" s="68"/>
      <c r="O2" s="68"/>
      <c r="P2" s="68"/>
    </row>
    <row r="3" spans="1:17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7" s="5" customFormat="1" ht="15.6" x14ac:dyDescent="0.25">
      <c r="A4" s="7" t="s">
        <v>55</v>
      </c>
      <c r="B4" s="46"/>
    </row>
    <row r="5" spans="1:17" s="5" customFormat="1" ht="15.6" x14ac:dyDescent="0.25">
      <c r="A5" s="7" t="s">
        <v>56</v>
      </c>
      <c r="B5" s="46"/>
    </row>
    <row r="6" spans="1:17" s="5" customFormat="1" ht="15.6" x14ac:dyDescent="0.25">
      <c r="A6" s="7" t="s">
        <v>710</v>
      </c>
      <c r="B6" s="46"/>
    </row>
    <row r="7" spans="1:17" s="5" customFormat="1" ht="15.6" x14ac:dyDescent="0.25">
      <c r="A7" s="2"/>
      <c r="B7" s="46"/>
    </row>
    <row r="8" spans="1:17" s="5" customFormat="1" x14ac:dyDescent="0.25">
      <c r="A8" s="47" t="s">
        <v>364</v>
      </c>
      <c r="L8" s="5" t="s">
        <v>58</v>
      </c>
      <c r="N8" s="324">
        <f>P19</f>
        <v>0</v>
      </c>
      <c r="O8" s="324"/>
    </row>
    <row r="9" spans="1:17" s="5" customFormat="1" x14ac:dyDescent="0.25">
      <c r="A9" s="18" t="s">
        <v>365</v>
      </c>
      <c r="N9" s="239"/>
      <c r="O9" s="239"/>
    </row>
    <row r="10" spans="1:17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</row>
    <row r="11" spans="1:17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7" s="52" customFormat="1" ht="10.5" customHeight="1" x14ac:dyDescent="0.25">
      <c r="A12" s="56">
        <v>1</v>
      </c>
      <c r="B12" s="118">
        <v>2</v>
      </c>
      <c r="C12" s="118">
        <v>3</v>
      </c>
      <c r="D12" s="118">
        <v>4</v>
      </c>
      <c r="E12" s="118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7" s="211" customFormat="1" x14ac:dyDescent="0.25">
      <c r="A13" s="207">
        <v>1</v>
      </c>
      <c r="B13" s="207"/>
      <c r="C13" s="208"/>
      <c r="D13" s="209"/>
      <c r="E13" s="209"/>
      <c r="F13" s="210"/>
      <c r="G13" s="114"/>
      <c r="H13" s="114">
        <f>F13*G13</f>
        <v>0</v>
      </c>
      <c r="I13" s="114"/>
      <c r="J13" s="114"/>
      <c r="K13" s="113">
        <f>SUM(H13:J13)</f>
        <v>0</v>
      </c>
      <c r="L13" s="113">
        <f>E13*F13</f>
        <v>0</v>
      </c>
      <c r="M13" s="113">
        <f>E13*H13</f>
        <v>0</v>
      </c>
      <c r="N13" s="113">
        <f>E13*I13</f>
        <v>0</v>
      </c>
      <c r="O13" s="113">
        <f>E13*J13</f>
        <v>0</v>
      </c>
      <c r="P13" s="113">
        <f>SUM(M13:O13)</f>
        <v>0</v>
      </c>
    </row>
    <row r="14" spans="1:17" s="211" customFormat="1" x14ac:dyDescent="0.25">
      <c r="A14" s="207">
        <v>4</v>
      </c>
      <c r="B14" s="207"/>
      <c r="C14" s="208" t="s">
        <v>690</v>
      </c>
      <c r="D14" s="209" t="s">
        <v>88</v>
      </c>
      <c r="E14" s="209">
        <v>13.2</v>
      </c>
      <c r="F14" s="210"/>
      <c r="G14" s="114"/>
      <c r="H14" s="114"/>
      <c r="I14" s="114"/>
      <c r="J14" s="114"/>
      <c r="K14" s="113"/>
      <c r="L14" s="113"/>
      <c r="M14" s="113"/>
      <c r="N14" s="113"/>
      <c r="O14" s="113"/>
      <c r="P14" s="113"/>
    </row>
    <row r="15" spans="1:17" s="211" customFormat="1" x14ac:dyDescent="0.25">
      <c r="A15" s="207">
        <v>5</v>
      </c>
      <c r="B15" s="207"/>
      <c r="C15" s="208" t="s">
        <v>691</v>
      </c>
      <c r="D15" s="209" t="s">
        <v>88</v>
      </c>
      <c r="E15" s="209">
        <v>33</v>
      </c>
      <c r="F15" s="210"/>
      <c r="G15" s="114"/>
      <c r="H15" s="114"/>
      <c r="I15" s="114"/>
      <c r="J15" s="114"/>
      <c r="K15" s="113"/>
      <c r="L15" s="113"/>
      <c r="M15" s="113"/>
      <c r="N15" s="113"/>
      <c r="O15" s="113"/>
      <c r="P15" s="113"/>
    </row>
    <row r="16" spans="1:17" s="211" customFormat="1" x14ac:dyDescent="0.25">
      <c r="A16" s="207">
        <v>8</v>
      </c>
      <c r="B16" s="207"/>
      <c r="C16" s="208" t="s">
        <v>692</v>
      </c>
      <c r="D16" s="209" t="s">
        <v>74</v>
      </c>
      <c r="E16" s="209">
        <v>3</v>
      </c>
      <c r="F16" s="210"/>
      <c r="G16" s="114"/>
      <c r="H16" s="114"/>
      <c r="I16" s="114"/>
      <c r="J16" s="114"/>
      <c r="K16" s="113"/>
      <c r="L16" s="113"/>
      <c r="M16" s="113"/>
      <c r="N16" s="113"/>
      <c r="O16" s="113"/>
      <c r="P16" s="113"/>
    </row>
    <row r="17" spans="1:16" x14ac:dyDescent="0.25">
      <c r="A17" s="62" t="s">
        <v>6</v>
      </c>
      <c r="B17" s="124"/>
      <c r="C17" s="333"/>
      <c r="D17" s="333"/>
      <c r="E17" s="124"/>
      <c r="F17" s="124"/>
      <c r="G17" s="124"/>
      <c r="H17" s="124"/>
      <c r="I17" s="124"/>
      <c r="J17" s="124"/>
      <c r="K17" s="58"/>
      <c r="L17" s="63"/>
      <c r="M17" s="63"/>
      <c r="N17" s="63"/>
      <c r="O17" s="63"/>
      <c r="P17" s="63"/>
    </row>
    <row r="18" spans="1:16" x14ac:dyDescent="0.25">
      <c r="A18" s="62" t="s">
        <v>6</v>
      </c>
      <c r="B18" s="58" t="s">
        <v>6</v>
      </c>
      <c r="C18" s="331" t="s">
        <v>205</v>
      </c>
      <c r="D18" s="332"/>
      <c r="E18" s="332"/>
      <c r="F18" s="332"/>
      <c r="G18" s="332"/>
      <c r="H18" s="332"/>
      <c r="I18" s="332"/>
      <c r="J18" s="332"/>
      <c r="K18" s="334"/>
      <c r="L18" s="64"/>
      <c r="M18" s="67"/>
      <c r="N18" s="67">
        <f>N17*L18</f>
        <v>0</v>
      </c>
      <c r="O18" s="33"/>
      <c r="P18" s="60">
        <f>N18</f>
        <v>0</v>
      </c>
    </row>
    <row r="19" spans="1:16" x14ac:dyDescent="0.25">
      <c r="A19" s="62" t="s">
        <v>6</v>
      </c>
      <c r="B19" s="58" t="s">
        <v>6</v>
      </c>
      <c r="C19" s="318" t="s">
        <v>206</v>
      </c>
      <c r="D19" s="319"/>
      <c r="E19" s="319"/>
      <c r="F19" s="319"/>
      <c r="G19" s="319"/>
      <c r="H19" s="319"/>
      <c r="I19" s="319"/>
      <c r="J19" s="319"/>
      <c r="K19" s="320"/>
      <c r="L19" s="65"/>
      <c r="M19" s="66">
        <f>M17+M18</f>
        <v>0</v>
      </c>
      <c r="N19" s="66">
        <f t="shared" ref="N19:P19" si="0">N17+N18</f>
        <v>0</v>
      </c>
      <c r="O19" s="66">
        <f t="shared" si="0"/>
        <v>0</v>
      </c>
      <c r="P19" s="66">
        <f t="shared" si="0"/>
        <v>0</v>
      </c>
    </row>
  </sheetData>
  <mergeCells count="9">
    <mergeCell ref="C17:D17"/>
    <mergeCell ref="C18:K18"/>
    <mergeCell ref="C19:K19"/>
    <mergeCell ref="A1:P1"/>
    <mergeCell ref="N8:O8"/>
    <mergeCell ref="D10:D11"/>
    <mergeCell ref="E10:E11"/>
    <mergeCell ref="F10:K10"/>
    <mergeCell ref="L10:P10"/>
  </mergeCells>
  <pageMargins left="0.24" right="0.17" top="0.53" bottom="0.52" header="0.5" footer="0.5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H35"/>
  <sheetViews>
    <sheetView topLeftCell="A13" workbookViewId="0">
      <selection activeCell="D26" sqref="D26"/>
    </sheetView>
  </sheetViews>
  <sheetFormatPr defaultColWidth="9.33203125" defaultRowHeight="13.2" x14ac:dyDescent="0.25"/>
  <cols>
    <col min="1" max="1" width="5.109375" style="5" customWidth="1"/>
    <col min="2" max="2" width="9.33203125" style="5"/>
    <col min="3" max="3" width="36.77734375" style="5" customWidth="1"/>
    <col min="4" max="4" width="13.6640625" style="5" customWidth="1"/>
    <col min="5" max="7" width="11.33203125" style="5" customWidth="1"/>
    <col min="8" max="8" width="11.109375" style="5" customWidth="1"/>
    <col min="9" max="9" width="9.33203125" style="5"/>
    <col min="10" max="10" width="11.6640625" style="5" customWidth="1"/>
    <col min="11" max="16384" width="9.33203125" style="5"/>
  </cols>
  <sheetData>
    <row r="1" spans="1:8" ht="17.399999999999999" x14ac:dyDescent="0.3">
      <c r="A1" s="311" t="s">
        <v>14</v>
      </c>
      <c r="B1" s="311"/>
      <c r="C1" s="311"/>
      <c r="D1" s="311"/>
      <c r="E1" s="311"/>
      <c r="F1" s="311"/>
      <c r="G1" s="311"/>
      <c r="H1" s="311"/>
    </row>
    <row r="2" spans="1:8" ht="17.399999999999999" x14ac:dyDescent="0.3">
      <c r="A2" s="32"/>
      <c r="B2" s="22"/>
      <c r="C2" s="23"/>
      <c r="D2" s="23"/>
      <c r="E2" s="23"/>
      <c r="F2" s="23"/>
      <c r="G2" s="29"/>
      <c r="H2" s="29"/>
    </row>
    <row r="3" spans="1:8" ht="12.75" customHeight="1" x14ac:dyDescent="0.3">
      <c r="A3" s="6"/>
      <c r="B3" s="6"/>
      <c r="C3" s="315" t="s">
        <v>15</v>
      </c>
      <c r="D3" s="315"/>
      <c r="E3" s="315"/>
      <c r="F3" s="315"/>
    </row>
    <row r="4" spans="1:8" ht="15.6" x14ac:dyDescent="0.25">
      <c r="A4" s="316"/>
      <c r="B4" s="316"/>
      <c r="C4" s="316"/>
      <c r="D4" s="316"/>
      <c r="E4" s="316"/>
      <c r="F4" s="316"/>
      <c r="G4" s="316"/>
      <c r="H4" s="316"/>
    </row>
    <row r="5" spans="1:8" ht="69" customHeight="1" x14ac:dyDescent="0.3">
      <c r="A5" s="317" t="s">
        <v>707</v>
      </c>
      <c r="B5" s="317"/>
      <c r="C5" s="317"/>
      <c r="D5" s="317"/>
      <c r="E5" s="317"/>
      <c r="F5" s="317"/>
      <c r="G5" s="317"/>
      <c r="H5" s="317"/>
    </row>
    <row r="6" spans="1:8" x14ac:dyDescent="0.25">
      <c r="B6" s="4"/>
      <c r="C6" s="4" t="s">
        <v>16</v>
      </c>
      <c r="D6" s="33">
        <f>D31</f>
        <v>0</v>
      </c>
    </row>
    <row r="7" spans="1:8" x14ac:dyDescent="0.25">
      <c r="B7" s="4"/>
      <c r="C7" s="4" t="s">
        <v>17</v>
      </c>
      <c r="D7" s="33">
        <f>H26</f>
        <v>0</v>
      </c>
    </row>
    <row r="8" spans="1:8" x14ac:dyDescent="0.25">
      <c r="B8" s="3"/>
      <c r="F8" s="3"/>
    </row>
    <row r="9" spans="1:8" x14ac:dyDescent="0.25">
      <c r="A9" s="3"/>
      <c r="B9" s="3"/>
      <c r="E9"/>
    </row>
    <row r="10" spans="1:8" ht="15.6" x14ac:dyDescent="0.3">
      <c r="A10" s="8"/>
      <c r="B10" s="8"/>
    </row>
    <row r="11" spans="1:8" ht="12.75" customHeight="1" x14ac:dyDescent="0.25">
      <c r="A11" s="314" t="s">
        <v>18</v>
      </c>
      <c r="B11" s="314" t="s">
        <v>19</v>
      </c>
      <c r="C11" s="314" t="s">
        <v>20</v>
      </c>
      <c r="D11" s="314" t="s">
        <v>21</v>
      </c>
      <c r="E11" s="313" t="s">
        <v>22</v>
      </c>
      <c r="F11" s="313"/>
      <c r="G11" s="313"/>
      <c r="H11" s="314" t="s">
        <v>23</v>
      </c>
    </row>
    <row r="12" spans="1:8" s="9" customFormat="1" ht="27" customHeight="1" x14ac:dyDescent="0.2">
      <c r="A12" s="314"/>
      <c r="B12" s="314"/>
      <c r="C12" s="314"/>
      <c r="D12" s="314"/>
      <c r="E12" s="279" t="s">
        <v>24</v>
      </c>
      <c r="F12" s="279" t="s">
        <v>25</v>
      </c>
      <c r="G12" s="279" t="s">
        <v>26</v>
      </c>
      <c r="H12" s="314"/>
    </row>
    <row r="13" spans="1:8" ht="19.2" customHeight="1" x14ac:dyDescent="0.25">
      <c r="A13" s="10">
        <v>1</v>
      </c>
      <c r="B13" s="44" t="s">
        <v>27</v>
      </c>
      <c r="C13" s="34" t="s">
        <v>28</v>
      </c>
      <c r="D13" s="39">
        <f t="shared" ref="D13:D24" si="0">SUM(E13:G13)</f>
        <v>0</v>
      </c>
      <c r="E13" s="39">
        <f>'1'!M160</f>
        <v>0</v>
      </c>
      <c r="F13" s="39">
        <f>'1'!N160</f>
        <v>0</v>
      </c>
      <c r="G13" s="39">
        <f>'1'!O160</f>
        <v>0</v>
      </c>
      <c r="H13" s="39">
        <f>'1'!L158</f>
        <v>0</v>
      </c>
    </row>
    <row r="14" spans="1:8" ht="19.2" customHeight="1" x14ac:dyDescent="0.25">
      <c r="A14" s="10">
        <v>2</v>
      </c>
      <c r="B14" s="44" t="s">
        <v>29</v>
      </c>
      <c r="C14" s="34" t="s">
        <v>30</v>
      </c>
      <c r="D14" s="39">
        <f t="shared" si="0"/>
        <v>0</v>
      </c>
      <c r="E14" s="39">
        <f>'2'!M89</f>
        <v>0</v>
      </c>
      <c r="F14" s="39">
        <f>'2'!N89</f>
        <v>0</v>
      </c>
      <c r="G14" s="39">
        <f>'2'!O89</f>
        <v>0</v>
      </c>
      <c r="H14" s="39">
        <f>'2'!L87</f>
        <v>0</v>
      </c>
    </row>
    <row r="15" spans="1:8" ht="30" customHeight="1" x14ac:dyDescent="0.25">
      <c r="A15" s="10">
        <v>3</v>
      </c>
      <c r="B15" s="44" t="s">
        <v>31</v>
      </c>
      <c r="C15" s="34" t="s">
        <v>32</v>
      </c>
      <c r="D15" s="39">
        <f t="shared" si="0"/>
        <v>0</v>
      </c>
      <c r="E15" s="39">
        <f>'3'!M94</f>
        <v>0</v>
      </c>
      <c r="F15" s="39">
        <f>'3'!N94</f>
        <v>0</v>
      </c>
      <c r="G15" s="39">
        <f>'3'!O94</f>
        <v>0</v>
      </c>
      <c r="H15" s="39">
        <f>'3'!L92</f>
        <v>0</v>
      </c>
    </row>
    <row r="16" spans="1:8" ht="19.2" customHeight="1" x14ac:dyDescent="0.25">
      <c r="A16" s="10">
        <v>4</v>
      </c>
      <c r="B16" s="44" t="s">
        <v>33</v>
      </c>
      <c r="C16" s="34" t="s">
        <v>34</v>
      </c>
      <c r="D16" s="39">
        <f t="shared" si="0"/>
        <v>0</v>
      </c>
      <c r="E16" s="39">
        <f>'4'!N75</f>
        <v>0</v>
      </c>
      <c r="F16" s="39">
        <f>'4'!O75</f>
        <v>0</v>
      </c>
      <c r="G16" s="39">
        <f>'4'!P75</f>
        <v>0</v>
      </c>
      <c r="H16" s="39">
        <f>'4'!M73</f>
        <v>0</v>
      </c>
    </row>
    <row r="17" spans="1:8" ht="19.2" customHeight="1" x14ac:dyDescent="0.25">
      <c r="A17" s="10">
        <v>5</v>
      </c>
      <c r="B17" s="44" t="s">
        <v>35</v>
      </c>
      <c r="C17" s="34" t="s">
        <v>36</v>
      </c>
      <c r="D17" s="39">
        <f t="shared" si="0"/>
        <v>0</v>
      </c>
      <c r="E17" s="39">
        <f>'5'!M72</f>
        <v>0</v>
      </c>
      <c r="F17" s="39">
        <f>'5'!N72</f>
        <v>0</v>
      </c>
      <c r="G17" s="39">
        <f>'5'!O72</f>
        <v>0</v>
      </c>
      <c r="H17" s="39">
        <f>'5'!L70</f>
        <v>0</v>
      </c>
    </row>
    <row r="18" spans="1:8" ht="19.2" customHeight="1" x14ac:dyDescent="0.25">
      <c r="A18" s="10">
        <v>6</v>
      </c>
      <c r="B18" s="44" t="s">
        <v>37</v>
      </c>
      <c r="C18" s="34" t="s">
        <v>38</v>
      </c>
      <c r="D18" s="39">
        <f t="shared" si="0"/>
        <v>0</v>
      </c>
      <c r="E18" s="39">
        <f>'6'!N144</f>
        <v>0</v>
      </c>
      <c r="F18" s="39">
        <f>'6'!O144</f>
        <v>0</v>
      </c>
      <c r="G18" s="39">
        <f>'6'!P144</f>
        <v>0</v>
      </c>
      <c r="H18" s="39">
        <f>'6'!M142</f>
        <v>0</v>
      </c>
    </row>
    <row r="19" spans="1:8" ht="19.2" customHeight="1" x14ac:dyDescent="0.25">
      <c r="A19" s="10">
        <v>7</v>
      </c>
      <c r="B19" s="44" t="s">
        <v>39</v>
      </c>
      <c r="C19" s="34" t="s">
        <v>40</v>
      </c>
      <c r="D19" s="39">
        <f t="shared" si="0"/>
        <v>0</v>
      </c>
      <c r="E19" s="39">
        <f>'7'!M38</f>
        <v>0</v>
      </c>
      <c r="F19" s="39">
        <f>'7'!N38</f>
        <v>0</v>
      </c>
      <c r="G19" s="39">
        <f>'7'!O38</f>
        <v>0</v>
      </c>
      <c r="H19" s="39">
        <f>'7'!L36</f>
        <v>0</v>
      </c>
    </row>
    <row r="20" spans="1:8" ht="19.2" customHeight="1" x14ac:dyDescent="0.25">
      <c r="A20" s="10">
        <v>8</v>
      </c>
      <c r="B20" s="44" t="s">
        <v>41</v>
      </c>
      <c r="C20" s="34" t="s">
        <v>42</v>
      </c>
      <c r="D20" s="39">
        <f t="shared" si="0"/>
        <v>0</v>
      </c>
      <c r="E20" s="39">
        <f>'8'!M32</f>
        <v>0</v>
      </c>
      <c r="F20" s="39">
        <f>'8'!N32</f>
        <v>0</v>
      </c>
      <c r="G20" s="39">
        <f>'8'!O32</f>
        <v>0</v>
      </c>
      <c r="H20" s="39">
        <f>'8'!L30</f>
        <v>0</v>
      </c>
    </row>
    <row r="21" spans="1:8" ht="19.2" customHeight="1" x14ac:dyDescent="0.25">
      <c r="A21" s="10">
        <v>9</v>
      </c>
      <c r="B21" s="44" t="s">
        <v>43</v>
      </c>
      <c r="C21" s="34" t="s">
        <v>44</v>
      </c>
      <c r="D21" s="39">
        <f t="shared" si="0"/>
        <v>0</v>
      </c>
      <c r="E21" s="39">
        <f>'9'!M39</f>
        <v>0</v>
      </c>
      <c r="F21" s="39">
        <f>'9'!N39</f>
        <v>0</v>
      </c>
      <c r="G21" s="39">
        <f>'9'!O39</f>
        <v>0</v>
      </c>
      <c r="H21" s="39">
        <f>'9'!L37</f>
        <v>0</v>
      </c>
    </row>
    <row r="22" spans="1:8" ht="19.2" customHeight="1" x14ac:dyDescent="0.25">
      <c r="A22" s="10">
        <v>10</v>
      </c>
      <c r="B22" s="44" t="s">
        <v>45</v>
      </c>
      <c r="C22" s="34" t="s">
        <v>46</v>
      </c>
      <c r="D22" s="39">
        <f t="shared" si="0"/>
        <v>0</v>
      </c>
      <c r="E22" s="39">
        <f>'10'!M25</f>
        <v>0</v>
      </c>
      <c r="F22" s="39">
        <f>'10'!N25</f>
        <v>0</v>
      </c>
      <c r="G22" s="39">
        <f>'10'!O25</f>
        <v>0</v>
      </c>
      <c r="H22" s="39">
        <f>'10'!L23</f>
        <v>0</v>
      </c>
    </row>
    <row r="23" spans="1:8" ht="19.2" customHeight="1" x14ac:dyDescent="0.25">
      <c r="A23" s="10">
        <v>11</v>
      </c>
      <c r="B23" s="44" t="s">
        <v>47</v>
      </c>
      <c r="C23" s="34" t="s">
        <v>48</v>
      </c>
      <c r="D23" s="39">
        <f t="shared" si="0"/>
        <v>0</v>
      </c>
      <c r="E23" s="39">
        <f>'11'!M41</f>
        <v>0</v>
      </c>
      <c r="F23" s="39">
        <f>'11'!N41</f>
        <v>0</v>
      </c>
      <c r="G23" s="39">
        <f>'11'!O41</f>
        <v>0</v>
      </c>
      <c r="H23" s="39">
        <f>'11'!L39</f>
        <v>0</v>
      </c>
    </row>
    <row r="24" spans="1:8" ht="19.2" customHeight="1" x14ac:dyDescent="0.25">
      <c r="A24" s="10">
        <v>12</v>
      </c>
      <c r="B24" s="44" t="s">
        <v>49</v>
      </c>
      <c r="C24" s="34" t="s">
        <v>50</v>
      </c>
      <c r="D24" s="39">
        <f t="shared" si="0"/>
        <v>0</v>
      </c>
      <c r="E24" s="39">
        <f>'12'!M19</f>
        <v>0</v>
      </c>
      <c r="F24" s="39">
        <f>'12'!N19</f>
        <v>0</v>
      </c>
      <c r="G24" s="39">
        <f>'12'!O19</f>
        <v>0</v>
      </c>
      <c r="H24" s="39">
        <f>'12'!L17</f>
        <v>0</v>
      </c>
    </row>
    <row r="25" spans="1:8" ht="19.2" customHeight="1" x14ac:dyDescent="0.25">
      <c r="A25" s="10"/>
      <c r="B25" s="44"/>
      <c r="C25" s="34"/>
      <c r="D25" s="39"/>
      <c r="E25" s="39"/>
      <c r="F25" s="39"/>
      <c r="G25" s="39"/>
      <c r="H25" s="39"/>
    </row>
    <row r="26" spans="1:8" ht="19.2" customHeight="1" x14ac:dyDescent="0.25">
      <c r="A26" s="12" t="s">
        <v>6</v>
      </c>
      <c r="B26" s="45"/>
      <c r="C26" s="280" t="s">
        <v>7</v>
      </c>
      <c r="D26" s="40">
        <f>SUM(D13:D25)</f>
        <v>0</v>
      </c>
      <c r="E26" s="40">
        <f>SUM(E13:E25)</f>
        <v>0</v>
      </c>
      <c r="F26" s="40">
        <f>SUM(F13:F25)</f>
        <v>0</v>
      </c>
      <c r="G26" s="40">
        <f>SUM(G13:G25)</f>
        <v>0</v>
      </c>
      <c r="H26" s="40">
        <f>SUM(H13:H25)</f>
        <v>0</v>
      </c>
    </row>
    <row r="27" spans="1:8" ht="19.2" customHeight="1" x14ac:dyDescent="0.25">
      <c r="A27" s="12"/>
      <c r="B27" s="45"/>
      <c r="C27" s="280" t="s">
        <v>703</v>
      </c>
      <c r="D27" s="39"/>
      <c r="E27" s="43"/>
      <c r="F27" s="43"/>
      <c r="G27" s="43"/>
      <c r="H27" s="43"/>
    </row>
    <row r="28" spans="1:8" ht="19.2" customHeight="1" x14ac:dyDescent="0.25">
      <c r="A28" s="12"/>
      <c r="B28" s="12"/>
      <c r="C28" s="30" t="s">
        <v>51</v>
      </c>
      <c r="D28" s="39"/>
      <c r="E28" s="43"/>
      <c r="F28" s="43"/>
      <c r="G28" s="43"/>
      <c r="H28" s="43"/>
    </row>
    <row r="29" spans="1:8" ht="19.2" customHeight="1" x14ac:dyDescent="0.25">
      <c r="A29" s="12"/>
      <c r="B29" s="12"/>
      <c r="C29" s="280" t="s">
        <v>704</v>
      </c>
      <c r="D29" s="39"/>
      <c r="E29" s="43"/>
      <c r="F29" s="43"/>
      <c r="G29" s="43"/>
      <c r="H29" s="43"/>
    </row>
    <row r="30" spans="1:8" ht="19.2" customHeight="1" x14ac:dyDescent="0.25">
      <c r="A30" s="12"/>
      <c r="B30" s="12"/>
      <c r="C30" s="280" t="s">
        <v>52</v>
      </c>
      <c r="D30" s="39">
        <f>E26*0.2359</f>
        <v>0</v>
      </c>
      <c r="E30" s="43"/>
      <c r="F30" s="43"/>
      <c r="G30" s="43"/>
      <c r="H30" s="43"/>
    </row>
    <row r="31" spans="1:8" ht="19.2" customHeight="1" x14ac:dyDescent="0.25">
      <c r="A31" s="12"/>
      <c r="B31" s="12"/>
      <c r="C31" s="280" t="s">
        <v>12</v>
      </c>
      <c r="D31" s="40">
        <f>SUM(D26:D30)</f>
        <v>0</v>
      </c>
      <c r="E31" s="43"/>
      <c r="F31" s="43"/>
      <c r="G31" s="43"/>
      <c r="H31" s="43"/>
    </row>
    <row r="32" spans="1:8" ht="18" customHeight="1" x14ac:dyDescent="0.25">
      <c r="A32" s="24"/>
      <c r="B32" s="24"/>
      <c r="C32" s="25"/>
      <c r="D32" s="29"/>
      <c r="E32" s="29"/>
      <c r="F32" s="29"/>
      <c r="G32" s="29"/>
      <c r="H32" s="29"/>
    </row>
    <row r="33" spans="1:4" x14ac:dyDescent="0.25">
      <c r="A33" s="15"/>
      <c r="B33" s="15"/>
      <c r="C33" s="16"/>
    </row>
    <row r="34" spans="1:4" ht="15.6" x14ac:dyDescent="0.25">
      <c r="A34" s="18" t="s">
        <v>9</v>
      </c>
      <c r="B34" s="19"/>
      <c r="C34" s="23"/>
      <c r="D34" s="23"/>
    </row>
    <row r="35" spans="1:4" ht="15.75" customHeight="1" x14ac:dyDescent="0.25">
      <c r="A35" s="20" t="s">
        <v>6</v>
      </c>
      <c r="C35" s="21" t="s">
        <v>13</v>
      </c>
      <c r="D35" s="21"/>
    </row>
  </sheetData>
  <mergeCells count="10">
    <mergeCell ref="E11:G11"/>
    <mergeCell ref="H11:H12"/>
    <mergeCell ref="C3:F3"/>
    <mergeCell ref="A1:H1"/>
    <mergeCell ref="A11:A12"/>
    <mergeCell ref="B11:B12"/>
    <mergeCell ref="C11:C12"/>
    <mergeCell ref="D11:D12"/>
    <mergeCell ref="A4:H4"/>
    <mergeCell ref="A5:H5"/>
  </mergeCells>
  <phoneticPr fontId="11" type="noConversion"/>
  <pageMargins left="0.43307086614173229" right="0.23622047244094491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R160"/>
  <sheetViews>
    <sheetView showZeros="0" topLeftCell="A151" zoomScale="86" zoomScaleNormal="86" workbookViewId="0">
      <selection activeCell="C21" sqref="C21"/>
    </sheetView>
  </sheetViews>
  <sheetFormatPr defaultColWidth="9.33203125" defaultRowHeight="13.2" x14ac:dyDescent="0.25"/>
  <cols>
    <col min="1" max="1" width="5.44140625" style="1" customWidth="1"/>
    <col min="3" max="3" width="43.109375" customWidth="1"/>
    <col min="4" max="4" width="7.77734375" customWidth="1"/>
    <col min="5" max="5" width="9.6640625" customWidth="1"/>
    <col min="12" max="12" width="9.77734375" bestFit="1" customWidth="1"/>
    <col min="13" max="13" width="11.33203125" customWidth="1"/>
    <col min="14" max="16" width="12.44140625" customWidth="1"/>
  </cols>
  <sheetData>
    <row r="1" spans="1:17" s="5" customFormat="1" ht="15.6" x14ac:dyDescent="0.3">
      <c r="A1" s="323" t="s">
        <v>53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7" s="5" customFormat="1" ht="15.6" x14ac:dyDescent="0.3">
      <c r="A2" s="68"/>
      <c r="B2" s="68"/>
      <c r="C2" s="68"/>
      <c r="D2" s="68"/>
      <c r="E2" s="68"/>
      <c r="F2" s="68"/>
      <c r="G2" s="68" t="s">
        <v>54</v>
      </c>
      <c r="H2" s="68"/>
      <c r="I2" s="68"/>
      <c r="J2" s="68"/>
      <c r="K2" s="68"/>
      <c r="L2" s="68"/>
      <c r="M2" s="68"/>
      <c r="N2" s="68"/>
      <c r="O2" s="68"/>
      <c r="P2" s="68"/>
    </row>
    <row r="3" spans="1:17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7" s="5" customFormat="1" ht="15.6" x14ac:dyDescent="0.3">
      <c r="A4" s="7" t="s">
        <v>55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</row>
    <row r="5" spans="1:17" s="5" customFormat="1" ht="15.6" x14ac:dyDescent="0.25">
      <c r="A5" s="7" t="s">
        <v>56</v>
      </c>
      <c r="B5" s="46"/>
    </row>
    <row r="6" spans="1:17" s="5" customFormat="1" ht="15.6" x14ac:dyDescent="0.25">
      <c r="A6" s="7" t="s">
        <v>709</v>
      </c>
      <c r="B6" s="46"/>
    </row>
    <row r="7" spans="1:17" s="5" customFormat="1" ht="11.25" customHeight="1" x14ac:dyDescent="0.25">
      <c r="A7" s="2"/>
      <c r="B7" s="46"/>
    </row>
    <row r="8" spans="1:17" s="5" customFormat="1" x14ac:dyDescent="0.25">
      <c r="A8" s="47" t="s">
        <v>57</v>
      </c>
      <c r="L8" s="5" t="s">
        <v>58</v>
      </c>
      <c r="N8" s="324"/>
      <c r="O8" s="324"/>
    </row>
    <row r="9" spans="1:17" s="5" customFormat="1" ht="25.5" customHeight="1" x14ac:dyDescent="0.25">
      <c r="A9" s="18" t="s">
        <v>708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7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</row>
    <row r="11" spans="1:17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7" s="52" customFormat="1" ht="10.5" customHeight="1" x14ac:dyDescent="0.25">
      <c r="A12" s="118">
        <v>1</v>
      </c>
      <c r="B12" s="118">
        <v>2</v>
      </c>
      <c r="C12" s="118">
        <v>3</v>
      </c>
      <c r="D12" s="118">
        <v>4</v>
      </c>
      <c r="E12" s="118">
        <v>5</v>
      </c>
      <c r="F12" s="118">
        <v>6</v>
      </c>
      <c r="G12" s="118">
        <v>7</v>
      </c>
      <c r="H12" s="118">
        <v>8</v>
      </c>
      <c r="I12" s="118">
        <v>9</v>
      </c>
      <c r="J12" s="118">
        <v>10</v>
      </c>
      <c r="K12" s="118">
        <v>11</v>
      </c>
      <c r="L12" s="118">
        <v>12</v>
      </c>
      <c r="M12" s="118">
        <v>13</v>
      </c>
      <c r="N12" s="118">
        <v>14</v>
      </c>
      <c r="O12" s="118">
        <v>15</v>
      </c>
      <c r="P12" s="118">
        <v>16</v>
      </c>
    </row>
    <row r="13" spans="1:17" s="52" customFormat="1" ht="10.5" customHeight="1" x14ac:dyDescent="0.25">
      <c r="A13" s="297"/>
      <c r="B13" s="297"/>
      <c r="C13" s="298" t="s">
        <v>712</v>
      </c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</row>
    <row r="14" spans="1:17" s="52" customFormat="1" ht="10.5" customHeight="1" x14ac:dyDescent="0.25">
      <c r="A14" s="83">
        <v>1</v>
      </c>
      <c r="B14" s="297"/>
      <c r="C14" s="299" t="s">
        <v>714</v>
      </c>
      <c r="D14" s="83" t="s">
        <v>122</v>
      </c>
      <c r="E14" s="83">
        <v>1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</row>
    <row r="15" spans="1:17" s="52" customFormat="1" ht="10.5" customHeight="1" x14ac:dyDescent="0.25">
      <c r="A15" s="83">
        <v>2</v>
      </c>
      <c r="B15" s="297"/>
      <c r="C15" s="300" t="s">
        <v>715</v>
      </c>
      <c r="D15" s="83" t="s">
        <v>122</v>
      </c>
      <c r="E15" s="83">
        <v>1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</row>
    <row r="16" spans="1:17" s="52" customFormat="1" ht="10.5" customHeight="1" x14ac:dyDescent="0.25">
      <c r="A16" s="83">
        <v>3</v>
      </c>
      <c r="B16" s="297"/>
      <c r="C16" s="300" t="s">
        <v>716</v>
      </c>
      <c r="D16" s="83" t="s">
        <v>122</v>
      </c>
      <c r="E16" s="83">
        <v>1</v>
      </c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</row>
    <row r="17" spans="1:16" s="52" customFormat="1" ht="10.5" customHeight="1" x14ac:dyDescent="0.25">
      <c r="A17" s="83">
        <v>4</v>
      </c>
      <c r="B17" s="297"/>
      <c r="C17" s="300" t="s">
        <v>717</v>
      </c>
      <c r="D17" s="83" t="s">
        <v>122</v>
      </c>
      <c r="E17" s="83">
        <v>1</v>
      </c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</row>
    <row r="18" spans="1:16" s="52" customFormat="1" ht="10.5" customHeight="1" x14ac:dyDescent="0.25">
      <c r="A18" s="83">
        <v>5</v>
      </c>
      <c r="B18" s="297"/>
      <c r="C18" s="300" t="s">
        <v>718</v>
      </c>
      <c r="D18" s="83" t="s">
        <v>122</v>
      </c>
      <c r="E18" s="83">
        <v>1</v>
      </c>
      <c r="F18" s="297"/>
      <c r="G18" s="297"/>
      <c r="H18" s="297"/>
      <c r="I18" s="297"/>
      <c r="J18" s="297"/>
      <c r="K18" s="297"/>
      <c r="L18" s="297"/>
      <c r="M18" s="297"/>
      <c r="N18" s="297"/>
      <c r="O18" s="297"/>
      <c r="P18" s="297"/>
    </row>
    <row r="19" spans="1:16" s="52" customFormat="1" ht="10.5" customHeight="1" x14ac:dyDescent="0.25">
      <c r="A19" s="83">
        <v>6</v>
      </c>
      <c r="B19" s="297"/>
      <c r="C19" s="300" t="s">
        <v>719</v>
      </c>
      <c r="D19" s="83" t="s">
        <v>122</v>
      </c>
      <c r="E19" s="83">
        <v>1</v>
      </c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</row>
    <row r="20" spans="1:16" s="5" customFormat="1" x14ac:dyDescent="0.25">
      <c r="A20" s="72"/>
      <c r="B20" s="14"/>
      <c r="C20" s="82" t="s">
        <v>713</v>
      </c>
      <c r="D20" s="73"/>
      <c r="E20" s="73"/>
      <c r="F20" s="75"/>
      <c r="G20" s="75"/>
      <c r="H20" s="75"/>
      <c r="I20" s="75"/>
      <c r="J20" s="75"/>
      <c r="K20" s="75"/>
      <c r="L20" s="14"/>
      <c r="M20" s="75"/>
      <c r="N20" s="75"/>
      <c r="O20" s="75"/>
      <c r="P20" s="75"/>
    </row>
    <row r="21" spans="1:16" s="5" customFormat="1" x14ac:dyDescent="0.25">
      <c r="A21" s="72">
        <v>1</v>
      </c>
      <c r="B21" s="14"/>
      <c r="C21" s="14" t="s">
        <v>73</v>
      </c>
      <c r="D21" s="73" t="s">
        <v>74</v>
      </c>
      <c r="E21" s="73">
        <v>26</v>
      </c>
      <c r="F21" s="75"/>
      <c r="G21" s="75"/>
      <c r="H21" s="75"/>
      <c r="I21" s="75"/>
      <c r="J21" s="75"/>
      <c r="K21" s="75"/>
      <c r="L21" s="112"/>
      <c r="M21" s="75"/>
      <c r="N21" s="75"/>
      <c r="O21" s="75"/>
      <c r="P21" s="75"/>
    </row>
    <row r="22" spans="1:16" s="5" customFormat="1" x14ac:dyDescent="0.25">
      <c r="A22" s="72">
        <v>2</v>
      </c>
      <c r="B22" s="14"/>
      <c r="C22" s="14" t="s">
        <v>75</v>
      </c>
      <c r="D22" s="73" t="s">
        <v>74</v>
      </c>
      <c r="E22" s="73">
        <v>8</v>
      </c>
      <c r="F22" s="75"/>
      <c r="G22" s="75"/>
      <c r="H22" s="75"/>
      <c r="I22" s="75"/>
      <c r="J22" s="75"/>
      <c r="K22" s="75"/>
      <c r="L22" s="112"/>
      <c r="M22" s="75"/>
      <c r="N22" s="75"/>
      <c r="O22" s="75"/>
      <c r="P22" s="75"/>
    </row>
    <row r="23" spans="1:16" s="5" customFormat="1" x14ac:dyDescent="0.25">
      <c r="A23" s="72">
        <v>3</v>
      </c>
      <c r="B23" s="14"/>
      <c r="C23" s="14" t="s">
        <v>76</v>
      </c>
      <c r="D23" s="73" t="s">
        <v>77</v>
      </c>
      <c r="E23" s="73">
        <f>(4.2+3.2+3.8+5.6+5.7+5.1+4.1+4.1+1.4)*3</f>
        <v>111.6</v>
      </c>
      <c r="F23" s="75"/>
      <c r="G23" s="75"/>
      <c r="H23" s="75"/>
      <c r="I23" s="75"/>
      <c r="J23" s="75"/>
      <c r="K23" s="75"/>
      <c r="L23" s="112"/>
      <c r="M23" s="75"/>
      <c r="N23" s="75"/>
      <c r="O23" s="75"/>
      <c r="P23" s="75"/>
    </row>
    <row r="24" spans="1:16" s="5" customFormat="1" ht="26.4" x14ac:dyDescent="0.25">
      <c r="A24" s="72">
        <v>4</v>
      </c>
      <c r="B24" s="14"/>
      <c r="C24" s="14" t="s">
        <v>78</v>
      </c>
      <c r="D24" s="73" t="s">
        <v>77</v>
      </c>
      <c r="E24" s="73">
        <f>203.8-70.7</f>
        <v>133.1</v>
      </c>
      <c r="F24" s="75"/>
      <c r="G24" s="75"/>
      <c r="H24" s="75"/>
      <c r="I24" s="75"/>
      <c r="J24" s="75"/>
      <c r="K24" s="75"/>
      <c r="L24" s="112"/>
      <c r="M24" s="75"/>
      <c r="N24" s="75"/>
      <c r="O24" s="75"/>
      <c r="P24" s="75"/>
    </row>
    <row r="25" spans="1:16" s="5" customFormat="1" x14ac:dyDescent="0.25">
      <c r="A25" s="72">
        <v>5</v>
      </c>
      <c r="B25" s="14"/>
      <c r="C25" s="14" t="s">
        <v>79</v>
      </c>
      <c r="D25" s="73" t="s">
        <v>77</v>
      </c>
      <c r="E25" s="73">
        <v>815.1</v>
      </c>
      <c r="F25" s="75"/>
      <c r="G25" s="75"/>
      <c r="H25" s="75"/>
      <c r="I25" s="75"/>
      <c r="J25" s="75"/>
      <c r="K25" s="75"/>
      <c r="L25" s="112"/>
      <c r="M25" s="75"/>
      <c r="N25" s="75"/>
      <c r="O25" s="75"/>
      <c r="P25" s="75"/>
    </row>
    <row r="26" spans="1:16" s="5" customFormat="1" x14ac:dyDescent="0.25">
      <c r="A26" s="72">
        <v>6</v>
      </c>
      <c r="B26" s="14"/>
      <c r="C26" s="14" t="s">
        <v>80</v>
      </c>
      <c r="D26" s="73" t="s">
        <v>77</v>
      </c>
      <c r="E26" s="73">
        <f>3.7*1.3*2</f>
        <v>9.6199999999999992</v>
      </c>
      <c r="F26" s="75"/>
      <c r="G26" s="75"/>
      <c r="H26" s="75"/>
      <c r="I26" s="75"/>
      <c r="J26" s="75"/>
      <c r="K26" s="75"/>
      <c r="L26" s="112"/>
      <c r="M26" s="75"/>
      <c r="N26" s="75"/>
      <c r="O26" s="75"/>
      <c r="P26" s="75"/>
    </row>
    <row r="27" spans="1:16" s="5" customFormat="1" x14ac:dyDescent="0.25">
      <c r="A27" s="72">
        <v>7</v>
      </c>
      <c r="B27" s="14"/>
      <c r="C27" s="14" t="s">
        <v>81</v>
      </c>
      <c r="D27" s="73" t="s">
        <v>77</v>
      </c>
      <c r="E27" s="73">
        <v>638.79999999999995</v>
      </c>
      <c r="F27" s="75"/>
      <c r="G27" s="75"/>
      <c r="H27" s="75"/>
      <c r="I27" s="75"/>
      <c r="J27" s="75"/>
      <c r="K27" s="75"/>
      <c r="L27" s="112"/>
      <c r="M27" s="75"/>
      <c r="N27" s="75"/>
      <c r="O27" s="75"/>
      <c r="P27" s="75"/>
    </row>
    <row r="28" spans="1:16" s="5" customFormat="1" x14ac:dyDescent="0.25">
      <c r="A28" s="72">
        <v>8</v>
      </c>
      <c r="B28" s="14"/>
      <c r="C28" s="14" t="s">
        <v>82</v>
      </c>
      <c r="D28" s="73" t="s">
        <v>77</v>
      </c>
      <c r="E28" s="73">
        <f>820.5-638.8-2.1+203.8-3.7-25.8</f>
        <v>353.9</v>
      </c>
      <c r="F28" s="75"/>
      <c r="G28" s="75"/>
      <c r="H28" s="75"/>
      <c r="I28" s="75"/>
      <c r="J28" s="75"/>
      <c r="K28" s="75"/>
      <c r="L28" s="112"/>
      <c r="M28" s="75"/>
      <c r="N28" s="75"/>
      <c r="O28" s="75"/>
      <c r="P28" s="75"/>
    </row>
    <row r="29" spans="1:16" s="5" customFormat="1" x14ac:dyDescent="0.25">
      <c r="A29" s="72">
        <v>9</v>
      </c>
      <c r="B29" s="14"/>
      <c r="C29" s="13" t="s">
        <v>83</v>
      </c>
      <c r="D29" s="83" t="s">
        <v>77</v>
      </c>
      <c r="E29" s="83">
        <f>(5.6+3.8)*2*2.5+(3.8+4.1+4+5.1)*1.2</f>
        <v>67.400000000000006</v>
      </c>
      <c r="F29" s="75"/>
      <c r="G29" s="75"/>
      <c r="H29" s="75"/>
      <c r="I29" s="75"/>
      <c r="J29" s="75"/>
      <c r="K29" s="75"/>
      <c r="L29" s="112"/>
      <c r="M29" s="75"/>
      <c r="N29" s="75"/>
      <c r="O29" s="75"/>
      <c r="P29" s="75"/>
    </row>
    <row r="30" spans="1:16" s="5" customFormat="1" x14ac:dyDescent="0.25">
      <c r="A30" s="72">
        <v>10</v>
      </c>
      <c r="B30" s="14"/>
      <c r="C30" s="13" t="s">
        <v>84</v>
      </c>
      <c r="D30" s="83" t="s">
        <v>77</v>
      </c>
      <c r="E30" s="83">
        <f>15*2.5</f>
        <v>37.5</v>
      </c>
      <c r="F30" s="75"/>
      <c r="G30" s="75"/>
      <c r="H30" s="75"/>
      <c r="I30" s="75"/>
      <c r="J30" s="75"/>
      <c r="K30" s="75"/>
      <c r="L30" s="112"/>
      <c r="M30" s="75"/>
      <c r="N30" s="75"/>
      <c r="O30" s="75"/>
      <c r="P30" s="75"/>
    </row>
    <row r="31" spans="1:16" s="5" customFormat="1" x14ac:dyDescent="0.25">
      <c r="A31" s="72">
        <v>11</v>
      </c>
      <c r="B31" s="14"/>
      <c r="C31" s="13" t="s">
        <v>85</v>
      </c>
      <c r="D31" s="83" t="s">
        <v>77</v>
      </c>
      <c r="E31" s="83">
        <f>0.8*8*7.4</f>
        <v>47.36</v>
      </c>
      <c r="F31" s="75"/>
      <c r="G31" s="75"/>
      <c r="H31" s="75"/>
      <c r="I31" s="75"/>
      <c r="J31" s="75"/>
      <c r="K31" s="75"/>
      <c r="L31" s="112"/>
      <c r="M31" s="75"/>
      <c r="N31" s="75"/>
      <c r="O31" s="75"/>
      <c r="P31" s="75"/>
    </row>
    <row r="32" spans="1:16" s="5" customFormat="1" x14ac:dyDescent="0.25">
      <c r="A32" s="72">
        <v>12</v>
      </c>
      <c r="B32" s="14"/>
      <c r="C32" s="14" t="s">
        <v>86</v>
      </c>
      <c r="D32" s="73" t="s">
        <v>77</v>
      </c>
      <c r="E32" s="73">
        <f>(5.6+1.1*2+5.6+1.4*2+4.1+1.4*2)*2*2</f>
        <v>92.4</v>
      </c>
      <c r="F32" s="75"/>
      <c r="G32" s="75"/>
      <c r="H32" s="75"/>
      <c r="I32" s="75"/>
      <c r="J32" s="75"/>
      <c r="K32" s="75"/>
      <c r="L32" s="112"/>
      <c r="M32" s="75"/>
      <c r="N32" s="75"/>
      <c r="O32" s="75"/>
      <c r="P32" s="75"/>
    </row>
    <row r="33" spans="1:18" s="5" customFormat="1" x14ac:dyDescent="0.25">
      <c r="A33" s="72">
        <v>13</v>
      </c>
      <c r="B33" s="14"/>
      <c r="C33" s="14" t="s">
        <v>87</v>
      </c>
      <c r="D33" s="73" t="s">
        <v>88</v>
      </c>
      <c r="E33" s="73">
        <f>20.4+3.3+1.6+5.2</f>
        <v>30.5</v>
      </c>
      <c r="F33" s="75"/>
      <c r="G33" s="75"/>
      <c r="H33" s="75"/>
      <c r="I33" s="75"/>
      <c r="J33" s="75"/>
      <c r="K33" s="75"/>
      <c r="L33" s="112"/>
      <c r="M33" s="75"/>
      <c r="N33" s="75"/>
      <c r="O33" s="75"/>
      <c r="P33" s="75"/>
    </row>
    <row r="34" spans="1:18" s="5" customFormat="1" x14ac:dyDescent="0.25">
      <c r="A34" s="72">
        <v>14</v>
      </c>
      <c r="B34" s="14"/>
      <c r="C34" s="14" t="s">
        <v>89</v>
      </c>
      <c r="D34" s="73" t="s">
        <v>88</v>
      </c>
      <c r="E34" s="73">
        <v>9</v>
      </c>
      <c r="F34" s="75"/>
      <c r="G34" s="75"/>
      <c r="H34" s="75"/>
      <c r="I34" s="75"/>
      <c r="J34" s="75"/>
      <c r="K34" s="75"/>
      <c r="L34" s="112"/>
      <c r="M34" s="75"/>
      <c r="N34" s="75"/>
      <c r="O34" s="75"/>
      <c r="P34" s="75"/>
    </row>
    <row r="35" spans="1:18" s="5" customFormat="1" x14ac:dyDescent="0.25">
      <c r="A35" s="72">
        <v>15</v>
      </c>
      <c r="B35" s="14"/>
      <c r="C35" s="14" t="s">
        <v>90</v>
      </c>
      <c r="D35" s="73" t="s">
        <v>88</v>
      </c>
      <c r="E35" s="73">
        <v>85</v>
      </c>
      <c r="F35" s="75"/>
      <c r="G35" s="75"/>
      <c r="H35" s="75"/>
      <c r="I35" s="75"/>
      <c r="J35" s="75"/>
      <c r="K35" s="75"/>
      <c r="L35" s="112"/>
      <c r="M35" s="75"/>
      <c r="N35" s="75"/>
      <c r="O35" s="75"/>
      <c r="P35" s="75"/>
    </row>
    <row r="36" spans="1:18" s="5" customFormat="1" x14ac:dyDescent="0.25">
      <c r="A36" s="72">
        <v>16</v>
      </c>
      <c r="B36" s="14"/>
      <c r="C36" s="14" t="s">
        <v>91</v>
      </c>
      <c r="D36" s="73" t="s">
        <v>92</v>
      </c>
      <c r="E36" s="73">
        <v>1</v>
      </c>
      <c r="F36" s="75"/>
      <c r="G36" s="75"/>
      <c r="H36" s="75"/>
      <c r="I36" s="75"/>
      <c r="J36" s="75"/>
      <c r="K36" s="75"/>
      <c r="L36" s="112"/>
      <c r="M36" s="75"/>
      <c r="N36" s="75"/>
      <c r="O36" s="75"/>
      <c r="P36" s="75"/>
    </row>
    <row r="37" spans="1:18" s="5" customFormat="1" x14ac:dyDescent="0.25">
      <c r="A37" s="72">
        <v>17</v>
      </c>
      <c r="B37" s="14"/>
      <c r="C37" s="14" t="s">
        <v>93</v>
      </c>
      <c r="D37" s="73" t="s">
        <v>94</v>
      </c>
      <c r="E37" s="231">
        <v>450</v>
      </c>
      <c r="F37" s="75"/>
      <c r="G37" s="75"/>
      <c r="H37" s="75"/>
      <c r="I37" s="75"/>
      <c r="J37" s="75"/>
      <c r="K37" s="75"/>
      <c r="L37" s="112"/>
      <c r="M37" s="75"/>
      <c r="N37" s="75"/>
      <c r="O37" s="75"/>
      <c r="P37" s="75"/>
    </row>
    <row r="38" spans="1:18" s="5" customFormat="1" x14ac:dyDescent="0.25">
      <c r="A38" s="72"/>
      <c r="B38" s="14"/>
      <c r="C38" s="82" t="s">
        <v>95</v>
      </c>
      <c r="D38" s="73"/>
      <c r="E38" s="73"/>
      <c r="F38" s="75"/>
      <c r="G38" s="75"/>
      <c r="H38" s="75"/>
      <c r="I38" s="75"/>
      <c r="J38" s="75"/>
      <c r="K38" s="75"/>
      <c r="L38" s="112"/>
      <c r="M38" s="75"/>
      <c r="N38" s="75"/>
      <c r="O38" s="75"/>
      <c r="P38" s="75"/>
    </row>
    <row r="39" spans="1:18" s="5" customFormat="1" x14ac:dyDescent="0.25">
      <c r="A39" s="72">
        <v>18</v>
      </c>
      <c r="B39" s="14"/>
      <c r="C39" s="14" t="s">
        <v>96</v>
      </c>
      <c r="D39" s="73" t="s">
        <v>77</v>
      </c>
      <c r="E39" s="73">
        <f>(1.9+1.7)*3+(5.1+9+4.1*4+0.9+2.8)*2.7+1.2*0.9</f>
        <v>104.22</v>
      </c>
      <c r="F39" s="75"/>
      <c r="G39" s="75"/>
      <c r="H39" s="75"/>
      <c r="I39" s="74"/>
      <c r="J39" s="74"/>
      <c r="K39" s="75"/>
      <c r="L39" s="112"/>
      <c r="M39" s="75"/>
      <c r="N39" s="75"/>
      <c r="O39" s="75"/>
      <c r="P39" s="75"/>
    </row>
    <row r="40" spans="1:18" s="5" customFormat="1" x14ac:dyDescent="0.25">
      <c r="A40" s="72">
        <v>19</v>
      </c>
      <c r="B40" s="14"/>
      <c r="C40" s="14" t="s">
        <v>97</v>
      </c>
      <c r="D40" s="73" t="s">
        <v>94</v>
      </c>
      <c r="E40" s="73">
        <f>2*0.15*2</f>
        <v>0.6</v>
      </c>
      <c r="F40" s="75"/>
      <c r="G40" s="75"/>
      <c r="H40" s="75"/>
      <c r="I40" s="74"/>
      <c r="J40" s="74"/>
      <c r="K40" s="75"/>
      <c r="L40" s="112"/>
      <c r="M40" s="75"/>
      <c r="N40" s="75"/>
      <c r="O40" s="75"/>
      <c r="P40" s="75"/>
    </row>
    <row r="41" spans="1:18" s="5" customFormat="1" x14ac:dyDescent="0.25">
      <c r="A41" s="72">
        <v>20</v>
      </c>
      <c r="B41" s="14"/>
      <c r="C41" s="14" t="s">
        <v>98</v>
      </c>
      <c r="D41" s="73" t="s">
        <v>77</v>
      </c>
      <c r="E41" s="73">
        <f>8*0.6</f>
        <v>4.8</v>
      </c>
      <c r="F41" s="75"/>
      <c r="G41" s="75"/>
      <c r="H41" s="75"/>
      <c r="I41" s="74"/>
      <c r="J41" s="74"/>
      <c r="K41" s="75"/>
      <c r="L41" s="112"/>
      <c r="M41" s="75"/>
      <c r="N41" s="75"/>
      <c r="O41" s="75"/>
      <c r="P41" s="75"/>
    </row>
    <row r="42" spans="1:18" s="5" customFormat="1" x14ac:dyDescent="0.25">
      <c r="A42" s="72">
        <v>21</v>
      </c>
      <c r="B42" s="14"/>
      <c r="C42" s="14" t="s">
        <v>99</v>
      </c>
      <c r="D42" s="73" t="s">
        <v>100</v>
      </c>
      <c r="E42" s="73">
        <v>1</v>
      </c>
      <c r="F42" s="75"/>
      <c r="G42" s="75"/>
      <c r="H42" s="75"/>
      <c r="I42" s="74"/>
      <c r="J42" s="75"/>
      <c r="K42" s="75"/>
      <c r="L42" s="112"/>
      <c r="M42" s="75"/>
      <c r="N42" s="75"/>
      <c r="O42" s="75"/>
      <c r="P42" s="75"/>
    </row>
    <row r="43" spans="1:18" s="5" customFormat="1" x14ac:dyDescent="0.25">
      <c r="A43" s="72"/>
      <c r="B43" s="14"/>
      <c r="C43" s="14" t="s">
        <v>101</v>
      </c>
      <c r="D43" s="73" t="s">
        <v>100</v>
      </c>
      <c r="E43" s="73">
        <v>1</v>
      </c>
      <c r="F43" s="75"/>
      <c r="G43" s="75"/>
      <c r="H43" s="75"/>
      <c r="I43" s="74"/>
      <c r="J43" s="75"/>
      <c r="K43" s="75"/>
      <c r="L43" s="112"/>
      <c r="M43" s="75"/>
      <c r="N43" s="75"/>
      <c r="O43" s="75"/>
      <c r="P43" s="75"/>
    </row>
    <row r="44" spans="1:18" s="5" customFormat="1" x14ac:dyDescent="0.25">
      <c r="A44" s="72">
        <v>22</v>
      </c>
      <c r="B44" s="14"/>
      <c r="C44" s="14" t="s">
        <v>102</v>
      </c>
      <c r="D44" s="73" t="s">
        <v>77</v>
      </c>
      <c r="E44" s="73">
        <f>3.2*2.7</f>
        <v>8.64</v>
      </c>
      <c r="F44" s="75"/>
      <c r="G44" s="75"/>
      <c r="H44" s="75"/>
      <c r="I44" s="74"/>
      <c r="J44" s="75"/>
      <c r="K44" s="75"/>
      <c r="L44" s="112"/>
      <c r="M44" s="75"/>
      <c r="N44" s="75"/>
      <c r="O44" s="75"/>
      <c r="P44" s="75"/>
    </row>
    <row r="45" spans="1:18" s="5" customFormat="1" x14ac:dyDescent="0.25">
      <c r="A45" s="72">
        <v>23</v>
      </c>
      <c r="B45" s="14"/>
      <c r="C45" s="14" t="s">
        <v>103</v>
      </c>
      <c r="D45" s="73" t="s">
        <v>94</v>
      </c>
      <c r="E45" s="73">
        <f>1.2*3.6*0.5*2</f>
        <v>4.32</v>
      </c>
      <c r="F45" s="75"/>
      <c r="G45" s="75"/>
      <c r="H45" s="75"/>
      <c r="I45" s="74"/>
      <c r="J45" s="75"/>
      <c r="K45" s="75"/>
      <c r="L45" s="112"/>
      <c r="M45" s="75"/>
      <c r="N45" s="75"/>
      <c r="O45" s="75"/>
      <c r="P45" s="75"/>
    </row>
    <row r="46" spans="1:18" s="5" customFormat="1" x14ac:dyDescent="0.25">
      <c r="A46" s="72">
        <v>24</v>
      </c>
      <c r="B46" s="14"/>
      <c r="C46" s="14" t="s">
        <v>104</v>
      </c>
      <c r="D46" s="73" t="s">
        <v>77</v>
      </c>
      <c r="E46" s="229">
        <f>E39*2+2*2*2+1*2+E41*2</f>
        <v>228</v>
      </c>
      <c r="F46" s="114"/>
      <c r="G46" s="75"/>
      <c r="H46" s="75"/>
      <c r="I46" s="114"/>
      <c r="J46" s="74"/>
      <c r="K46" s="75"/>
      <c r="L46" s="112"/>
      <c r="M46" s="75"/>
      <c r="N46" s="75"/>
      <c r="O46" s="75"/>
      <c r="P46" s="75"/>
    </row>
    <row r="47" spans="1:18" s="5" customFormat="1" ht="69.75" customHeight="1" x14ac:dyDescent="0.25">
      <c r="A47" s="72">
        <v>25</v>
      </c>
      <c r="B47" s="14"/>
      <c r="C47" s="14" t="s">
        <v>105</v>
      </c>
      <c r="D47" s="73" t="s">
        <v>77</v>
      </c>
      <c r="E47" s="73">
        <v>347</v>
      </c>
      <c r="F47" s="114"/>
      <c r="G47" s="75"/>
      <c r="H47" s="75"/>
      <c r="I47" s="114"/>
      <c r="J47" s="74"/>
      <c r="K47" s="75"/>
      <c r="L47" s="112"/>
      <c r="M47" s="75"/>
      <c r="N47" s="75"/>
      <c r="O47" s="75"/>
      <c r="P47" s="75"/>
    </row>
    <row r="48" spans="1:18" s="5" customFormat="1" ht="56.25" customHeight="1" x14ac:dyDescent="0.25">
      <c r="A48" s="72">
        <v>26</v>
      </c>
      <c r="B48" s="14"/>
      <c r="C48" s="14" t="s">
        <v>106</v>
      </c>
      <c r="D48" s="73" t="s">
        <v>77</v>
      </c>
      <c r="E48" s="73">
        <v>523</v>
      </c>
      <c r="F48" s="114"/>
      <c r="G48" s="75"/>
      <c r="H48" s="75"/>
      <c r="I48" s="114"/>
      <c r="J48" s="74"/>
      <c r="K48" s="75"/>
      <c r="L48" s="112"/>
      <c r="M48" s="75"/>
      <c r="N48" s="75"/>
      <c r="O48" s="75"/>
      <c r="P48" s="75"/>
      <c r="R48" s="265"/>
    </row>
    <row r="49" spans="1:18" s="5" customFormat="1" ht="27" customHeight="1" x14ac:dyDescent="0.25">
      <c r="A49" s="72">
        <v>27</v>
      </c>
      <c r="B49" s="14"/>
      <c r="C49" s="14" t="s">
        <v>107</v>
      </c>
      <c r="D49" s="73" t="s">
        <v>77</v>
      </c>
      <c r="E49" s="76">
        <f>(1+0.5+0.5+1)*2.7+(1.4*2+0.6)*2.5</f>
        <v>16.600000000000001</v>
      </c>
      <c r="F49" s="114"/>
      <c r="G49" s="75"/>
      <c r="H49" s="75"/>
      <c r="I49" s="114"/>
      <c r="J49" s="85"/>
      <c r="K49" s="75"/>
      <c r="L49" s="112"/>
      <c r="M49" s="75"/>
      <c r="N49" s="75"/>
      <c r="O49" s="75"/>
      <c r="P49" s="75"/>
    </row>
    <row r="50" spans="1:18" s="5" customFormat="1" x14ac:dyDescent="0.25">
      <c r="A50" s="72">
        <v>28</v>
      </c>
      <c r="B50" s="14"/>
      <c r="C50" s="14" t="s">
        <v>693</v>
      </c>
      <c r="D50" s="73" t="s">
        <v>77</v>
      </c>
      <c r="E50" s="230">
        <v>823.3</v>
      </c>
      <c r="F50" s="114"/>
      <c r="G50" s="75"/>
      <c r="H50" s="75"/>
      <c r="I50" s="114"/>
      <c r="J50" s="75"/>
      <c r="K50" s="75"/>
      <c r="L50" s="112"/>
      <c r="M50" s="75"/>
      <c r="N50" s="75"/>
      <c r="O50" s="75"/>
      <c r="P50" s="75"/>
    </row>
    <row r="51" spans="1:18" s="5" customFormat="1" ht="39.6" x14ac:dyDescent="0.25">
      <c r="A51" s="72">
        <v>29</v>
      </c>
      <c r="B51" s="14"/>
      <c r="C51" s="14" t="s">
        <v>108</v>
      </c>
      <c r="D51" s="73" t="s">
        <v>77</v>
      </c>
      <c r="E51" s="73">
        <v>26</v>
      </c>
      <c r="F51" s="114"/>
      <c r="G51" s="75"/>
      <c r="H51" s="75"/>
      <c r="I51" s="114"/>
      <c r="J51" s="75"/>
      <c r="K51" s="75"/>
      <c r="L51" s="112"/>
      <c r="M51" s="75"/>
      <c r="N51" s="75"/>
      <c r="O51" s="75"/>
      <c r="P51" s="75"/>
      <c r="R51" s="266"/>
    </row>
    <row r="52" spans="1:18" s="5" customFormat="1" ht="39.6" x14ac:dyDescent="0.25">
      <c r="A52" s="72">
        <v>30</v>
      </c>
      <c r="B52" s="14"/>
      <c r="C52" s="14" t="s">
        <v>109</v>
      </c>
      <c r="D52" s="73" t="s">
        <v>77</v>
      </c>
      <c r="E52" s="114">
        <f>2.9*0.7+(2.9+0.7)*1.8</f>
        <v>8.51</v>
      </c>
      <c r="F52" s="114"/>
      <c r="G52" s="75"/>
      <c r="H52" s="75"/>
      <c r="I52" s="114"/>
      <c r="J52" s="75"/>
      <c r="K52" s="75"/>
      <c r="L52" s="112"/>
      <c r="M52" s="75"/>
      <c r="N52" s="75"/>
      <c r="O52" s="75"/>
      <c r="P52" s="75"/>
      <c r="R52" s="266"/>
    </row>
    <row r="53" spans="1:18" s="5" customFormat="1" x14ac:dyDescent="0.25">
      <c r="A53" s="72">
        <v>31</v>
      </c>
      <c r="B53" s="14"/>
      <c r="C53" s="14" t="s">
        <v>110</v>
      </c>
      <c r="D53" s="73" t="s">
        <v>77</v>
      </c>
      <c r="E53" s="230">
        <v>1650.5</v>
      </c>
      <c r="F53" s="114"/>
      <c r="G53" s="75"/>
      <c r="H53" s="75"/>
      <c r="I53" s="114"/>
      <c r="J53" s="75"/>
      <c r="K53" s="75"/>
      <c r="L53" s="112"/>
      <c r="M53" s="75"/>
      <c r="N53" s="75"/>
      <c r="O53" s="75"/>
      <c r="P53" s="75"/>
      <c r="R53" s="266"/>
    </row>
    <row r="54" spans="1:18" s="5" customFormat="1" ht="26.4" x14ac:dyDescent="0.25">
      <c r="A54" s="72">
        <v>32</v>
      </c>
      <c r="B54" s="14"/>
      <c r="C54" s="14" t="s">
        <v>694</v>
      </c>
      <c r="D54" s="73" t="s">
        <v>77</v>
      </c>
      <c r="E54" s="230">
        <v>117</v>
      </c>
      <c r="F54" s="114"/>
      <c r="G54" s="75"/>
      <c r="H54" s="75"/>
      <c r="I54" s="114"/>
      <c r="J54" s="75"/>
      <c r="K54" s="75"/>
      <c r="L54" s="112"/>
      <c r="M54" s="75"/>
      <c r="N54" s="75"/>
      <c r="O54" s="75"/>
      <c r="P54" s="75"/>
    </row>
    <row r="55" spans="1:18" s="5" customFormat="1" x14ac:dyDescent="0.25">
      <c r="A55" s="72">
        <v>33</v>
      </c>
      <c r="B55" s="14"/>
      <c r="C55" s="14" t="s">
        <v>111</v>
      </c>
      <c r="D55" s="73" t="s">
        <v>77</v>
      </c>
      <c r="E55" s="76">
        <f>(1+1.4)*2</f>
        <v>4.8</v>
      </c>
      <c r="F55" s="114"/>
      <c r="G55" s="75"/>
      <c r="H55" s="75"/>
      <c r="I55" s="114"/>
      <c r="J55" s="75"/>
      <c r="K55" s="75"/>
      <c r="L55" s="112"/>
      <c r="M55" s="75"/>
      <c r="N55" s="75"/>
      <c r="O55" s="75"/>
      <c r="P55" s="75"/>
      <c r="R55" s="266"/>
    </row>
    <row r="56" spans="1:18" s="5" customFormat="1" ht="26.4" x14ac:dyDescent="0.25">
      <c r="A56" s="72">
        <v>34</v>
      </c>
      <c r="B56" s="14"/>
      <c r="C56" s="14" t="s">
        <v>695</v>
      </c>
      <c r="D56" s="73" t="s">
        <v>77</v>
      </c>
      <c r="E56" s="230">
        <v>151.80000000000001</v>
      </c>
      <c r="F56" s="114"/>
      <c r="G56" s="75"/>
      <c r="H56" s="75"/>
      <c r="I56" s="114"/>
      <c r="J56" s="75"/>
      <c r="K56" s="75"/>
      <c r="L56" s="112"/>
      <c r="M56" s="75"/>
      <c r="N56" s="75"/>
      <c r="O56" s="75"/>
      <c r="P56" s="75"/>
    </row>
    <row r="57" spans="1:18" s="5" customFormat="1" x14ac:dyDescent="0.25">
      <c r="A57" s="72"/>
      <c r="B57" s="14"/>
      <c r="C57" s="82" t="s">
        <v>112</v>
      </c>
      <c r="D57" s="73"/>
      <c r="E57" s="231"/>
      <c r="F57" s="114"/>
      <c r="G57" s="75"/>
      <c r="H57" s="75"/>
      <c r="I57" s="114"/>
      <c r="J57" s="75"/>
      <c r="K57" s="75"/>
      <c r="L57" s="112"/>
      <c r="M57" s="75"/>
      <c r="N57" s="75"/>
      <c r="O57" s="75"/>
      <c r="P57" s="75"/>
    </row>
    <row r="58" spans="1:18" s="5" customFormat="1" x14ac:dyDescent="0.25">
      <c r="A58" s="72">
        <v>35</v>
      </c>
      <c r="B58" s="14"/>
      <c r="C58" s="14" t="s">
        <v>113</v>
      </c>
      <c r="D58" s="73" t="s">
        <v>77</v>
      </c>
      <c r="E58" s="231">
        <v>81</v>
      </c>
      <c r="F58" s="114"/>
      <c r="G58" s="75"/>
      <c r="H58" s="75"/>
      <c r="I58" s="114"/>
      <c r="J58" s="75"/>
      <c r="K58" s="75"/>
      <c r="L58" s="112"/>
      <c r="M58" s="75"/>
      <c r="N58" s="75"/>
      <c r="O58" s="75"/>
      <c r="P58" s="75"/>
    </row>
    <row r="59" spans="1:18" s="5" customFormat="1" x14ac:dyDescent="0.25">
      <c r="A59" s="72">
        <v>36</v>
      </c>
      <c r="B59" s="14"/>
      <c r="C59" s="14" t="s">
        <v>114</v>
      </c>
      <c r="D59" s="73" t="s">
        <v>77</v>
      </c>
      <c r="E59" s="231">
        <v>81</v>
      </c>
      <c r="F59" s="114"/>
      <c r="G59" s="75"/>
      <c r="H59" s="75"/>
      <c r="I59" s="114"/>
      <c r="J59" s="75"/>
      <c r="K59" s="75"/>
      <c r="L59" s="112"/>
      <c r="M59" s="75"/>
      <c r="N59" s="75"/>
      <c r="O59" s="75"/>
      <c r="P59" s="75"/>
    </row>
    <row r="60" spans="1:18" s="5" customFormat="1" x14ac:dyDescent="0.25">
      <c r="A60" s="72">
        <v>37</v>
      </c>
      <c r="B60" s="14"/>
      <c r="C60" s="14" t="s">
        <v>115</v>
      </c>
      <c r="D60" s="73" t="s">
        <v>77</v>
      </c>
      <c r="E60" s="73">
        <v>233.3</v>
      </c>
      <c r="F60" s="114"/>
      <c r="G60" s="75"/>
      <c r="H60" s="75"/>
      <c r="I60" s="114"/>
      <c r="J60" s="75"/>
      <c r="K60" s="75"/>
      <c r="L60" s="112"/>
      <c r="M60" s="75"/>
      <c r="N60" s="75"/>
      <c r="O60" s="75"/>
      <c r="P60" s="75"/>
    </row>
    <row r="61" spans="1:18" s="5" customFormat="1" ht="26.4" x14ac:dyDescent="0.25">
      <c r="A61" s="72">
        <v>38</v>
      </c>
      <c r="B61" s="14"/>
      <c r="C61" s="14" t="s">
        <v>116</v>
      </c>
      <c r="D61" s="73" t="s">
        <v>77</v>
      </c>
      <c r="E61" s="73">
        <v>25.3</v>
      </c>
      <c r="F61" s="114"/>
      <c r="G61" s="75"/>
      <c r="H61" s="75"/>
      <c r="I61" s="114"/>
      <c r="J61" s="75"/>
      <c r="K61" s="75"/>
      <c r="L61" s="112"/>
      <c r="M61" s="75"/>
      <c r="N61" s="75"/>
      <c r="O61" s="75"/>
      <c r="P61" s="75"/>
    </row>
    <row r="62" spans="1:18" s="5" customFormat="1" ht="39.6" x14ac:dyDescent="0.25">
      <c r="A62" s="72">
        <v>39</v>
      </c>
      <c r="B62" s="14"/>
      <c r="C62" s="14" t="s">
        <v>117</v>
      </c>
      <c r="D62" s="73" t="s">
        <v>77</v>
      </c>
      <c r="E62" s="73">
        <v>5.6</v>
      </c>
      <c r="F62" s="114"/>
      <c r="G62" s="75"/>
      <c r="H62" s="75"/>
      <c r="I62" s="114"/>
      <c r="J62" s="75"/>
      <c r="K62" s="75"/>
      <c r="L62" s="112"/>
      <c r="M62" s="75"/>
      <c r="N62" s="75"/>
      <c r="O62" s="75"/>
      <c r="P62" s="75"/>
    </row>
    <row r="63" spans="1:18" s="5" customFormat="1" ht="58.5" customHeight="1" x14ac:dyDescent="0.25">
      <c r="A63" s="72">
        <v>40</v>
      </c>
      <c r="B63" s="14"/>
      <c r="C63" s="14" t="s">
        <v>118</v>
      </c>
      <c r="D63" s="73" t="s">
        <v>77</v>
      </c>
      <c r="E63" s="73">
        <f>638.8*1.3+5.5*2.7+2.7*1.3*3+3.4*1.3*2+25.8</f>
        <v>890.46</v>
      </c>
      <c r="F63" s="114"/>
      <c r="G63" s="75"/>
      <c r="H63" s="114"/>
      <c r="I63" s="114"/>
      <c r="J63" s="114"/>
      <c r="K63" s="114"/>
      <c r="L63" s="112"/>
      <c r="M63" s="75"/>
      <c r="N63" s="75"/>
      <c r="O63" s="75"/>
      <c r="P63" s="75"/>
    </row>
    <row r="64" spans="1:18" s="5" customFormat="1" x14ac:dyDescent="0.25">
      <c r="A64" s="72">
        <v>41</v>
      </c>
      <c r="B64" s="14"/>
      <c r="C64" s="14" t="s">
        <v>119</v>
      </c>
      <c r="D64" s="73" t="s">
        <v>77</v>
      </c>
      <c r="E64" s="73">
        <f>E63</f>
        <v>890.46</v>
      </c>
      <c r="F64" s="114"/>
      <c r="G64" s="75"/>
      <c r="H64" s="114"/>
      <c r="I64" s="114"/>
      <c r="J64" s="114"/>
      <c r="K64" s="114"/>
      <c r="L64" s="112"/>
      <c r="M64" s="75"/>
      <c r="N64" s="75"/>
      <c r="O64" s="75"/>
      <c r="P64" s="75"/>
    </row>
    <row r="65" spans="1:16" s="5" customFormat="1" x14ac:dyDescent="0.25">
      <c r="A65" s="13"/>
      <c r="B65" s="13"/>
      <c r="C65" s="77" t="s">
        <v>120</v>
      </c>
      <c r="D65" s="13"/>
      <c r="E65" s="13"/>
      <c r="F65" s="114"/>
      <c r="G65" s="75"/>
      <c r="H65" s="114"/>
      <c r="I65" s="114"/>
      <c r="J65" s="114"/>
      <c r="K65" s="114"/>
      <c r="L65" s="112"/>
      <c r="M65" s="75"/>
      <c r="N65" s="75"/>
      <c r="O65" s="75"/>
      <c r="P65" s="75"/>
    </row>
    <row r="66" spans="1:16" s="5" customFormat="1" ht="26.4" x14ac:dyDescent="0.25">
      <c r="A66" s="72">
        <v>42</v>
      </c>
      <c r="B66" s="14"/>
      <c r="C66" s="232" t="s">
        <v>121</v>
      </c>
      <c r="D66" s="231" t="s">
        <v>122</v>
      </c>
      <c r="E66" s="231">
        <v>1</v>
      </c>
      <c r="F66" s="114"/>
      <c r="G66" s="75"/>
      <c r="H66" s="114"/>
      <c r="I66" s="114"/>
      <c r="J66" s="114"/>
      <c r="K66" s="114"/>
      <c r="L66" s="112"/>
      <c r="M66" s="75"/>
      <c r="N66" s="75"/>
      <c r="O66" s="75"/>
      <c r="P66" s="75"/>
    </row>
    <row r="67" spans="1:16" s="5" customFormat="1" ht="26.4" x14ac:dyDescent="0.25">
      <c r="A67" s="72">
        <v>43</v>
      </c>
      <c r="B67" s="14"/>
      <c r="C67" s="232" t="s">
        <v>123</v>
      </c>
      <c r="D67" s="231" t="s">
        <v>122</v>
      </c>
      <c r="E67" s="231">
        <v>1</v>
      </c>
      <c r="F67" s="114"/>
      <c r="G67" s="75"/>
      <c r="H67" s="114"/>
      <c r="I67" s="114"/>
      <c r="J67" s="114"/>
      <c r="K67" s="114"/>
      <c r="L67" s="112"/>
      <c r="M67" s="75"/>
      <c r="N67" s="75"/>
      <c r="O67" s="75"/>
      <c r="P67" s="75"/>
    </row>
    <row r="68" spans="1:16" s="5" customFormat="1" ht="26.4" x14ac:dyDescent="0.25">
      <c r="A68" s="72">
        <v>44</v>
      </c>
      <c r="B68" s="14"/>
      <c r="C68" s="232" t="s">
        <v>124</v>
      </c>
      <c r="D68" s="231" t="s">
        <v>122</v>
      </c>
      <c r="E68" s="231">
        <v>5</v>
      </c>
      <c r="F68" s="114"/>
      <c r="G68" s="75"/>
      <c r="H68" s="114"/>
      <c r="I68" s="114"/>
      <c r="J68" s="114"/>
      <c r="K68" s="114"/>
      <c r="L68" s="112"/>
      <c r="M68" s="75"/>
      <c r="N68" s="75"/>
      <c r="O68" s="75"/>
      <c r="P68" s="75"/>
    </row>
    <row r="69" spans="1:16" s="5" customFormat="1" ht="39.6" x14ac:dyDescent="0.25">
      <c r="A69" s="72">
        <v>45</v>
      </c>
      <c r="B69" s="14"/>
      <c r="C69" s="232" t="s">
        <v>125</v>
      </c>
      <c r="D69" s="233" t="s">
        <v>122</v>
      </c>
      <c r="E69" s="233">
        <v>1</v>
      </c>
      <c r="F69" s="114"/>
      <c r="G69" s="75"/>
      <c r="H69" s="114"/>
      <c r="I69" s="113"/>
      <c r="J69" s="114"/>
      <c r="K69" s="114"/>
      <c r="L69" s="112"/>
      <c r="M69" s="75"/>
      <c r="N69" s="75"/>
      <c r="O69" s="75"/>
      <c r="P69" s="75"/>
    </row>
    <row r="70" spans="1:16" s="5" customFormat="1" ht="39.6" x14ac:dyDescent="0.25">
      <c r="A70" s="72">
        <v>46</v>
      </c>
      <c r="B70" s="14"/>
      <c r="C70" s="232" t="s">
        <v>126</v>
      </c>
      <c r="D70" s="231" t="s">
        <v>122</v>
      </c>
      <c r="E70" s="231">
        <v>2</v>
      </c>
      <c r="F70" s="114"/>
      <c r="G70" s="75"/>
      <c r="H70" s="114"/>
      <c r="I70" s="114"/>
      <c r="J70" s="114"/>
      <c r="K70" s="114"/>
      <c r="L70" s="112"/>
      <c r="M70" s="75"/>
      <c r="N70" s="75"/>
      <c r="O70" s="75"/>
      <c r="P70" s="75"/>
    </row>
    <row r="71" spans="1:16" s="5" customFormat="1" ht="26.4" x14ac:dyDescent="0.25">
      <c r="A71" s="72">
        <v>47</v>
      </c>
      <c r="B71" s="14"/>
      <c r="C71" s="232" t="s">
        <v>127</v>
      </c>
      <c r="D71" s="231" t="s">
        <v>122</v>
      </c>
      <c r="E71" s="231">
        <v>11</v>
      </c>
      <c r="F71" s="114"/>
      <c r="G71" s="75"/>
      <c r="H71" s="114"/>
      <c r="I71" s="114"/>
      <c r="J71" s="114"/>
      <c r="K71" s="114"/>
      <c r="L71" s="112"/>
      <c r="M71" s="75"/>
      <c r="N71" s="75"/>
      <c r="O71" s="75"/>
      <c r="P71" s="75"/>
    </row>
    <row r="72" spans="1:16" s="5" customFormat="1" ht="26.4" x14ac:dyDescent="0.25">
      <c r="A72" s="72">
        <v>48</v>
      </c>
      <c r="B72" s="14"/>
      <c r="C72" s="232" t="s">
        <v>128</v>
      </c>
      <c r="D72" s="234" t="s">
        <v>122</v>
      </c>
      <c r="E72" s="234">
        <v>4</v>
      </c>
      <c r="F72" s="114"/>
      <c r="G72" s="75"/>
      <c r="H72" s="75"/>
      <c r="I72" s="74"/>
      <c r="J72" s="75"/>
      <c r="K72" s="75"/>
      <c r="L72" s="112"/>
      <c r="M72" s="75"/>
      <c r="N72" s="75"/>
      <c r="O72" s="75"/>
      <c r="P72" s="75"/>
    </row>
    <row r="73" spans="1:16" s="5" customFormat="1" ht="39.6" x14ac:dyDescent="0.25">
      <c r="A73" s="72"/>
      <c r="B73" s="14"/>
      <c r="C73" s="232" t="s">
        <v>129</v>
      </c>
      <c r="D73" s="234" t="s">
        <v>122</v>
      </c>
      <c r="E73" s="234">
        <v>2</v>
      </c>
      <c r="F73" s="114"/>
      <c r="G73" s="75"/>
      <c r="H73" s="75"/>
      <c r="I73" s="74"/>
      <c r="J73" s="75"/>
      <c r="K73" s="75"/>
      <c r="L73" s="112"/>
      <c r="M73" s="75"/>
      <c r="N73" s="75"/>
      <c r="O73" s="75"/>
      <c r="P73" s="75"/>
    </row>
    <row r="74" spans="1:16" s="5" customFormat="1" ht="39.6" x14ac:dyDescent="0.25">
      <c r="A74" s="72">
        <v>49</v>
      </c>
      <c r="B74" s="14"/>
      <c r="C74" s="232" t="s">
        <v>130</v>
      </c>
      <c r="D74" s="234" t="s">
        <v>122</v>
      </c>
      <c r="E74" s="234">
        <v>4</v>
      </c>
      <c r="F74" s="114"/>
      <c r="G74" s="75"/>
      <c r="H74" s="75"/>
      <c r="I74" s="74"/>
      <c r="J74" s="75"/>
      <c r="K74" s="75"/>
      <c r="L74" s="112"/>
      <c r="M74" s="75"/>
      <c r="N74" s="75"/>
      <c r="O74" s="75"/>
      <c r="P74" s="75"/>
    </row>
    <row r="75" spans="1:16" s="5" customFormat="1" ht="26.4" x14ac:dyDescent="0.25">
      <c r="A75" s="72"/>
      <c r="B75" s="14"/>
      <c r="C75" s="232" t="s">
        <v>131</v>
      </c>
      <c r="D75" s="234" t="s">
        <v>122</v>
      </c>
      <c r="E75" s="234">
        <v>1</v>
      </c>
      <c r="F75" s="114"/>
      <c r="G75" s="75"/>
      <c r="H75" s="75"/>
      <c r="I75" s="74"/>
      <c r="J75" s="75"/>
      <c r="K75" s="75"/>
      <c r="L75" s="112"/>
      <c r="M75" s="75"/>
      <c r="N75" s="75"/>
      <c r="O75" s="75"/>
      <c r="P75" s="75"/>
    </row>
    <row r="76" spans="1:16" s="5" customFormat="1" ht="26.4" x14ac:dyDescent="0.25">
      <c r="A76" s="72"/>
      <c r="B76" s="14"/>
      <c r="C76" s="232" t="s">
        <v>132</v>
      </c>
      <c r="D76" s="234" t="s">
        <v>122</v>
      </c>
      <c r="E76" s="234">
        <v>1</v>
      </c>
      <c r="F76" s="114"/>
      <c r="G76" s="75"/>
      <c r="H76" s="75"/>
      <c r="I76" s="74"/>
      <c r="J76" s="75"/>
      <c r="K76" s="75"/>
      <c r="L76" s="112"/>
      <c r="M76" s="75"/>
      <c r="N76" s="75"/>
      <c r="O76" s="75"/>
      <c r="P76" s="75"/>
    </row>
    <row r="77" spans="1:16" s="5" customFormat="1" ht="26.4" x14ac:dyDescent="0.25">
      <c r="A77" s="72">
        <v>50</v>
      </c>
      <c r="B77" s="14"/>
      <c r="C77" s="232" t="s">
        <v>133</v>
      </c>
      <c r="D77" s="234" t="s">
        <v>122</v>
      </c>
      <c r="E77" s="234">
        <v>1</v>
      </c>
      <c r="F77" s="114"/>
      <c r="G77" s="75"/>
      <c r="H77" s="75"/>
      <c r="I77" s="74"/>
      <c r="J77" s="75"/>
      <c r="K77" s="75"/>
      <c r="L77" s="112"/>
      <c r="M77" s="75"/>
      <c r="N77" s="75"/>
      <c r="O77" s="75"/>
      <c r="P77" s="75"/>
    </row>
    <row r="78" spans="1:16" s="5" customFormat="1" ht="26.4" x14ac:dyDescent="0.25">
      <c r="A78" s="72">
        <v>51</v>
      </c>
      <c r="B78" s="14"/>
      <c r="C78" s="232" t="s">
        <v>134</v>
      </c>
      <c r="D78" s="231" t="s">
        <v>122</v>
      </c>
      <c r="E78" s="231">
        <v>1</v>
      </c>
      <c r="F78" s="114"/>
      <c r="G78" s="75"/>
      <c r="H78" s="75"/>
      <c r="I78" s="74"/>
      <c r="J78" s="75"/>
      <c r="K78" s="75"/>
      <c r="L78" s="112"/>
      <c r="M78" s="75"/>
      <c r="N78" s="75"/>
      <c r="O78" s="75"/>
      <c r="P78" s="75"/>
    </row>
    <row r="79" spans="1:16" s="5" customFormat="1" x14ac:dyDescent="0.25">
      <c r="A79" s="72">
        <v>52</v>
      </c>
      <c r="B79" s="69"/>
      <c r="C79" s="260" t="s">
        <v>135</v>
      </c>
      <c r="D79" s="231" t="s">
        <v>77</v>
      </c>
      <c r="E79" s="231">
        <v>2</v>
      </c>
      <c r="F79" s="263"/>
      <c r="G79" s="75"/>
      <c r="H79" s="75"/>
      <c r="I79" s="61"/>
      <c r="J79" s="75"/>
      <c r="K79" s="75"/>
      <c r="L79" s="112"/>
      <c r="M79" s="75"/>
      <c r="N79" s="75"/>
      <c r="O79" s="75"/>
      <c r="P79" s="75"/>
    </row>
    <row r="80" spans="1:16" s="5" customFormat="1" x14ac:dyDescent="0.25">
      <c r="A80" s="72">
        <v>53</v>
      </c>
      <c r="B80" s="69"/>
      <c r="C80" s="261" t="s">
        <v>136</v>
      </c>
      <c r="D80" s="231" t="s">
        <v>77</v>
      </c>
      <c r="E80" s="231">
        <f>2*2.7</f>
        <v>5.4</v>
      </c>
      <c r="F80" s="263"/>
      <c r="G80" s="75"/>
      <c r="H80" s="75"/>
      <c r="I80" s="61"/>
      <c r="J80" s="75"/>
      <c r="K80" s="75"/>
      <c r="L80" s="112"/>
      <c r="M80" s="75"/>
      <c r="N80" s="75"/>
      <c r="O80" s="75"/>
      <c r="P80" s="75"/>
    </row>
    <row r="81" spans="1:16" s="5" customFormat="1" x14ac:dyDescent="0.25">
      <c r="A81" s="72">
        <v>54</v>
      </c>
      <c r="B81" s="69"/>
      <c r="C81" s="260" t="s">
        <v>137</v>
      </c>
      <c r="D81" s="231" t="s">
        <v>77</v>
      </c>
      <c r="E81" s="231">
        <f>3.6*2.6*4+1.7*2.6*4+1*2</f>
        <v>57.12</v>
      </c>
      <c r="F81" s="210"/>
      <c r="G81" s="75"/>
      <c r="H81" s="75"/>
      <c r="I81" s="74"/>
      <c r="J81" s="75"/>
      <c r="K81" s="75"/>
      <c r="L81" s="112"/>
      <c r="M81" s="75"/>
      <c r="N81" s="75"/>
      <c r="O81" s="75"/>
      <c r="P81" s="75"/>
    </row>
    <row r="82" spans="1:16" s="5" customFormat="1" x14ac:dyDescent="0.25">
      <c r="A82" s="72">
        <v>55</v>
      </c>
      <c r="B82" s="14"/>
      <c r="C82" s="262" t="s">
        <v>138</v>
      </c>
      <c r="D82" s="73" t="s">
        <v>88</v>
      </c>
      <c r="E82" s="73">
        <f>3.6*4+1.7*4</f>
        <v>21.2</v>
      </c>
      <c r="F82" s="115"/>
      <c r="G82" s="75"/>
      <c r="H82" s="75"/>
      <c r="I82" s="61"/>
      <c r="J82" s="75"/>
      <c r="K82" s="75"/>
      <c r="L82" s="112"/>
      <c r="M82" s="75"/>
      <c r="N82" s="75"/>
      <c r="O82" s="75"/>
      <c r="P82" s="75"/>
    </row>
    <row r="83" spans="1:16" s="5" customFormat="1" ht="26.4" x14ac:dyDescent="0.25">
      <c r="A83" s="72">
        <v>56</v>
      </c>
      <c r="B83" s="14"/>
      <c r="C83" s="262" t="s">
        <v>139</v>
      </c>
      <c r="D83" s="73" t="s">
        <v>122</v>
      </c>
      <c r="E83" s="73">
        <v>4</v>
      </c>
      <c r="F83" s="115"/>
      <c r="G83" s="75"/>
      <c r="H83" s="75"/>
      <c r="I83" s="61"/>
      <c r="J83" s="75"/>
      <c r="K83" s="75"/>
      <c r="L83" s="112"/>
      <c r="M83" s="75"/>
      <c r="N83" s="75"/>
      <c r="O83" s="75"/>
      <c r="P83" s="75"/>
    </row>
    <row r="84" spans="1:16" s="5" customFormat="1" x14ac:dyDescent="0.25">
      <c r="A84" s="72">
        <v>57</v>
      </c>
      <c r="B84" s="14"/>
      <c r="C84" s="14" t="s">
        <v>140</v>
      </c>
      <c r="D84" s="248" t="s">
        <v>77</v>
      </c>
      <c r="E84" s="264">
        <v>83.5</v>
      </c>
      <c r="F84" s="60"/>
      <c r="G84" s="75"/>
      <c r="H84" s="75"/>
      <c r="I84" s="61"/>
      <c r="J84" s="75"/>
      <c r="K84" s="75"/>
      <c r="L84" s="112"/>
      <c r="M84" s="75"/>
      <c r="N84" s="75"/>
      <c r="O84" s="75"/>
      <c r="P84" s="75"/>
    </row>
    <row r="85" spans="1:16" s="5" customFormat="1" x14ac:dyDescent="0.25">
      <c r="A85" s="72"/>
      <c r="B85" s="14"/>
      <c r="C85" s="236" t="s">
        <v>141</v>
      </c>
      <c r="D85" s="73"/>
      <c r="E85" s="73"/>
      <c r="F85" s="60"/>
      <c r="G85" s="75"/>
      <c r="H85" s="75"/>
      <c r="I85" s="61"/>
      <c r="J85" s="75"/>
      <c r="K85" s="75"/>
      <c r="L85" s="112"/>
      <c r="M85" s="75"/>
      <c r="N85" s="75"/>
      <c r="O85" s="75"/>
      <c r="P85" s="75"/>
    </row>
    <row r="86" spans="1:16" s="5" customFormat="1" ht="13.8" x14ac:dyDescent="0.25">
      <c r="A86" s="72"/>
      <c r="B86" s="14"/>
      <c r="C86" s="133" t="s">
        <v>142</v>
      </c>
      <c r="D86" s="73"/>
      <c r="E86" s="73"/>
      <c r="F86" s="96"/>
      <c r="G86" s="75"/>
      <c r="H86" s="75"/>
      <c r="I86" s="61"/>
      <c r="J86" s="75"/>
      <c r="K86" s="75"/>
      <c r="L86" s="112"/>
      <c r="M86" s="75"/>
      <c r="N86" s="75"/>
      <c r="O86" s="75"/>
      <c r="P86" s="75"/>
    </row>
    <row r="87" spans="1:16" s="5" customFormat="1" x14ac:dyDescent="0.25">
      <c r="A87" s="72">
        <v>58</v>
      </c>
      <c r="B87" s="14"/>
      <c r="C87" s="14" t="s">
        <v>143</v>
      </c>
      <c r="D87" s="73" t="s">
        <v>77</v>
      </c>
      <c r="E87" s="73">
        <f>837.57-16.4</f>
        <v>821.17</v>
      </c>
      <c r="F87" s="75"/>
      <c r="G87" s="75"/>
      <c r="H87" s="75"/>
      <c r="I87" s="61"/>
      <c r="J87" s="75"/>
      <c r="K87" s="75"/>
      <c r="L87" s="112"/>
      <c r="M87" s="75"/>
      <c r="N87" s="75"/>
      <c r="O87" s="75"/>
      <c r="P87" s="75"/>
    </row>
    <row r="88" spans="1:16" s="5" customFormat="1" x14ac:dyDescent="0.25">
      <c r="A88" s="72">
        <v>59</v>
      </c>
      <c r="B88" s="14"/>
      <c r="C88" s="14" t="s">
        <v>144</v>
      </c>
      <c r="D88" s="73" t="s">
        <v>77</v>
      </c>
      <c r="E88" s="73">
        <f>837.57-16.4</f>
        <v>821.17</v>
      </c>
      <c r="F88" s="75"/>
      <c r="G88" s="75"/>
      <c r="H88" s="75"/>
      <c r="I88" s="61"/>
      <c r="J88" s="75"/>
      <c r="K88" s="75"/>
      <c r="L88" s="112"/>
      <c r="M88" s="75"/>
      <c r="N88" s="75"/>
      <c r="O88" s="75"/>
      <c r="P88" s="75"/>
    </row>
    <row r="89" spans="1:16" s="5" customFormat="1" x14ac:dyDescent="0.25">
      <c r="A89" s="72">
        <v>60</v>
      </c>
      <c r="B89" s="14"/>
      <c r="C89" s="14" t="s">
        <v>145</v>
      </c>
      <c r="D89" s="73" t="s">
        <v>77</v>
      </c>
      <c r="E89" s="73">
        <f>E88</f>
        <v>821.17</v>
      </c>
      <c r="F89" s="75"/>
      <c r="G89" s="75"/>
      <c r="H89" s="75"/>
      <c r="I89" s="61"/>
      <c r="J89" s="75"/>
      <c r="K89" s="75"/>
      <c r="L89" s="112"/>
      <c r="M89" s="75"/>
      <c r="N89" s="75"/>
      <c r="O89" s="75"/>
      <c r="P89" s="75"/>
    </row>
    <row r="90" spans="1:16" s="5" customFormat="1" ht="26.4" x14ac:dyDescent="0.25">
      <c r="A90" s="72">
        <v>61</v>
      </c>
      <c r="B90" s="14"/>
      <c r="C90" s="14" t="s">
        <v>146</v>
      </c>
      <c r="D90" s="73" t="s">
        <v>77</v>
      </c>
      <c r="E90" s="73">
        <f>E89</f>
        <v>821.17</v>
      </c>
      <c r="F90" s="75"/>
      <c r="G90" s="75"/>
      <c r="H90" s="75"/>
      <c r="I90" s="61"/>
      <c r="J90" s="75"/>
      <c r="K90" s="75"/>
      <c r="L90" s="112"/>
      <c r="M90" s="75"/>
      <c r="N90" s="75"/>
      <c r="O90" s="75"/>
      <c r="P90" s="75"/>
    </row>
    <row r="91" spans="1:16" s="5" customFormat="1" x14ac:dyDescent="0.25">
      <c r="A91" s="72">
        <v>62</v>
      </c>
      <c r="B91" s="14"/>
      <c r="C91" s="14" t="s">
        <v>147</v>
      </c>
      <c r="D91" s="73" t="s">
        <v>77</v>
      </c>
      <c r="E91" s="73">
        <v>638.79999999999995</v>
      </c>
      <c r="F91" s="75"/>
      <c r="G91" s="75"/>
      <c r="H91" s="75"/>
      <c r="I91" s="61"/>
      <c r="J91" s="75"/>
      <c r="K91" s="75"/>
      <c r="L91" s="112"/>
      <c r="M91" s="75"/>
      <c r="N91" s="75"/>
      <c r="O91" s="75"/>
      <c r="P91" s="75"/>
    </row>
    <row r="92" spans="1:16" s="5" customFormat="1" ht="26.4" x14ac:dyDescent="0.25">
      <c r="A92" s="72">
        <v>63</v>
      </c>
      <c r="B92" s="14"/>
      <c r="C92" s="58" t="s">
        <v>148</v>
      </c>
      <c r="D92" s="73" t="s">
        <v>77</v>
      </c>
      <c r="E92" s="73">
        <f>E90</f>
        <v>821.17</v>
      </c>
      <c r="F92" s="75"/>
      <c r="G92" s="75"/>
      <c r="H92" s="75"/>
      <c r="I92" s="61"/>
      <c r="J92" s="75"/>
      <c r="K92" s="75"/>
      <c r="L92" s="112"/>
      <c r="M92" s="75"/>
      <c r="N92" s="75"/>
      <c r="O92" s="75"/>
      <c r="P92" s="75"/>
    </row>
    <row r="93" spans="1:16" s="5" customFormat="1" ht="13.8" x14ac:dyDescent="0.25">
      <c r="A93" s="72"/>
      <c r="B93" s="14"/>
      <c r="C93" s="133" t="s">
        <v>149</v>
      </c>
      <c r="D93" s="73"/>
      <c r="E93" s="73"/>
      <c r="F93" s="75"/>
      <c r="G93" s="75"/>
      <c r="H93" s="75"/>
      <c r="I93" s="61"/>
      <c r="J93" s="75"/>
      <c r="K93" s="75"/>
      <c r="L93" s="112"/>
      <c r="M93" s="75"/>
      <c r="N93" s="75"/>
      <c r="O93" s="75"/>
      <c r="P93" s="75"/>
    </row>
    <row r="94" spans="1:16" s="5" customFormat="1" x14ac:dyDescent="0.25">
      <c r="A94" s="72">
        <v>64</v>
      </c>
      <c r="B94" s="14"/>
      <c r="C94" s="14" t="s">
        <v>150</v>
      </c>
      <c r="D94" s="73" t="s">
        <v>77</v>
      </c>
      <c r="E94" s="73">
        <f>208.9-4-28.8-70.9</f>
        <v>105.2</v>
      </c>
      <c r="F94" s="75"/>
      <c r="G94" s="75"/>
      <c r="H94" s="75"/>
      <c r="I94" s="61"/>
      <c r="J94" s="75"/>
      <c r="K94" s="75"/>
      <c r="L94" s="112"/>
      <c r="M94" s="75"/>
      <c r="N94" s="75"/>
      <c r="O94" s="75"/>
      <c r="P94" s="75"/>
    </row>
    <row r="95" spans="1:16" s="5" customFormat="1" x14ac:dyDescent="0.25">
      <c r="A95" s="72">
        <v>65</v>
      </c>
      <c r="B95" s="58"/>
      <c r="C95" s="58" t="s">
        <v>151</v>
      </c>
      <c r="D95" s="59" t="s">
        <v>77</v>
      </c>
      <c r="E95" s="59">
        <f>E94</f>
        <v>105.2</v>
      </c>
      <c r="F95" s="60"/>
      <c r="G95" s="75"/>
      <c r="H95" s="75"/>
      <c r="I95" s="61"/>
      <c r="J95" s="75"/>
      <c r="K95" s="75"/>
      <c r="L95" s="112"/>
      <c r="M95" s="75"/>
      <c r="N95" s="75"/>
      <c r="O95" s="75"/>
      <c r="P95" s="75"/>
    </row>
    <row r="96" spans="1:16" s="5" customFormat="1" ht="39.75" customHeight="1" x14ac:dyDescent="0.25">
      <c r="A96" s="72">
        <v>66</v>
      </c>
      <c r="B96" s="58"/>
      <c r="C96" s="14" t="s">
        <v>152</v>
      </c>
      <c r="D96" s="73" t="s">
        <v>77</v>
      </c>
      <c r="E96" s="73">
        <f>E95</f>
        <v>105.2</v>
      </c>
      <c r="F96" s="75"/>
      <c r="G96" s="75"/>
      <c r="H96" s="75"/>
      <c r="I96" s="61"/>
      <c r="J96" s="75"/>
      <c r="K96" s="75"/>
      <c r="L96" s="112"/>
      <c r="M96" s="75"/>
      <c r="N96" s="75"/>
      <c r="O96" s="75"/>
      <c r="P96" s="75"/>
    </row>
    <row r="97" spans="1:16" s="5" customFormat="1" ht="13.8" x14ac:dyDescent="0.25">
      <c r="A97" s="72"/>
      <c r="B97" s="58"/>
      <c r="C97" s="134" t="s">
        <v>153</v>
      </c>
      <c r="D97" s="73"/>
      <c r="E97" s="73"/>
      <c r="F97" s="75"/>
      <c r="G97" s="75"/>
      <c r="H97" s="75"/>
      <c r="I97" s="74"/>
      <c r="J97" s="75"/>
      <c r="K97" s="75"/>
      <c r="L97" s="112"/>
      <c r="M97" s="75"/>
      <c r="N97" s="75"/>
      <c r="O97" s="75"/>
      <c r="P97" s="75"/>
    </row>
    <row r="98" spans="1:16" s="5" customFormat="1" ht="30" customHeight="1" x14ac:dyDescent="0.25">
      <c r="A98" s="72">
        <v>67</v>
      </c>
      <c r="B98" s="58"/>
      <c r="C98" s="14" t="s">
        <v>154</v>
      </c>
      <c r="D98" s="73" t="s">
        <v>77</v>
      </c>
      <c r="E98" s="76">
        <f>98.5+40.1+25.8</f>
        <v>164.4</v>
      </c>
      <c r="F98" s="75"/>
      <c r="G98" s="75"/>
      <c r="H98" s="75"/>
      <c r="I98" s="74"/>
      <c r="J98" s="75"/>
      <c r="K98" s="75"/>
      <c r="L98" s="112"/>
      <c r="M98" s="75"/>
      <c r="N98" s="75"/>
      <c r="O98" s="75"/>
      <c r="P98" s="75"/>
    </row>
    <row r="99" spans="1:16" s="5" customFormat="1" ht="26.4" x14ac:dyDescent="0.25">
      <c r="A99" s="72">
        <v>68</v>
      </c>
      <c r="B99" s="58"/>
      <c r="C99" s="14" t="s">
        <v>155</v>
      </c>
      <c r="D99" s="73" t="s">
        <v>77</v>
      </c>
      <c r="E99" s="76">
        <v>31.7</v>
      </c>
      <c r="F99" s="75"/>
      <c r="G99" s="75"/>
      <c r="H99" s="75"/>
      <c r="I99" s="74"/>
      <c r="J99" s="75"/>
      <c r="K99" s="75"/>
      <c r="L99" s="112"/>
      <c r="M99" s="75"/>
      <c r="N99" s="75"/>
      <c r="O99" s="75"/>
      <c r="P99" s="75"/>
    </row>
    <row r="100" spans="1:16" s="5" customFormat="1" x14ac:dyDescent="0.25">
      <c r="A100" s="72">
        <v>69</v>
      </c>
      <c r="B100" s="58"/>
      <c r="C100" s="14" t="s">
        <v>156</v>
      </c>
      <c r="D100" s="73" t="s">
        <v>77</v>
      </c>
      <c r="E100" s="73">
        <f>16.6+15.3</f>
        <v>31.9</v>
      </c>
      <c r="F100" s="75"/>
      <c r="G100" s="75"/>
      <c r="H100" s="75"/>
      <c r="I100" s="74"/>
      <c r="J100" s="75"/>
      <c r="K100" s="75"/>
      <c r="L100" s="112"/>
      <c r="M100" s="75"/>
      <c r="N100" s="75"/>
      <c r="O100" s="75"/>
      <c r="P100" s="75"/>
    </row>
    <row r="101" spans="1:16" s="5" customFormat="1" x14ac:dyDescent="0.25">
      <c r="A101" s="72">
        <v>70</v>
      </c>
      <c r="B101" s="58"/>
      <c r="C101" s="14" t="s">
        <v>157</v>
      </c>
      <c r="D101" s="73" t="s">
        <v>77</v>
      </c>
      <c r="E101" s="73">
        <v>67.3</v>
      </c>
      <c r="F101" s="75"/>
      <c r="G101" s="75"/>
      <c r="H101" s="75"/>
      <c r="I101" s="74"/>
      <c r="J101" s="75"/>
      <c r="K101" s="75"/>
      <c r="L101" s="112"/>
      <c r="M101" s="75"/>
      <c r="N101" s="75"/>
      <c r="O101" s="75"/>
      <c r="P101" s="75"/>
    </row>
    <row r="102" spans="1:16" s="5" customFormat="1" ht="26.4" x14ac:dyDescent="0.25">
      <c r="A102" s="72">
        <v>71</v>
      </c>
      <c r="B102" s="58"/>
      <c r="C102" s="14" t="s">
        <v>158</v>
      </c>
      <c r="D102" s="73" t="s">
        <v>77</v>
      </c>
      <c r="E102" s="73">
        <v>49.8</v>
      </c>
      <c r="F102" s="75"/>
      <c r="G102" s="75"/>
      <c r="H102" s="75"/>
      <c r="I102" s="74"/>
      <c r="J102" s="75"/>
      <c r="K102" s="75"/>
      <c r="L102" s="112"/>
      <c r="M102" s="75"/>
      <c r="N102" s="75"/>
      <c r="O102" s="75"/>
      <c r="P102" s="75"/>
    </row>
    <row r="103" spans="1:16" s="5" customFormat="1" x14ac:dyDescent="0.25">
      <c r="A103" s="72">
        <v>72</v>
      </c>
      <c r="B103" s="14"/>
      <c r="C103" s="14" t="s">
        <v>159</v>
      </c>
      <c r="D103" s="73" t="s">
        <v>88</v>
      </c>
      <c r="E103" s="76">
        <v>267.39999999999998</v>
      </c>
      <c r="F103" s="60"/>
      <c r="G103" s="75"/>
      <c r="H103" s="75"/>
      <c r="I103" s="74"/>
      <c r="J103" s="75"/>
      <c r="K103" s="75"/>
      <c r="L103" s="112"/>
      <c r="M103" s="75"/>
      <c r="N103" s="75"/>
      <c r="O103" s="75"/>
      <c r="P103" s="75"/>
    </row>
    <row r="104" spans="1:16" s="5" customFormat="1" x14ac:dyDescent="0.25">
      <c r="A104" s="72">
        <v>73</v>
      </c>
      <c r="B104" s="14"/>
      <c r="C104" s="14" t="s">
        <v>160</v>
      </c>
      <c r="D104" s="73" t="s">
        <v>88</v>
      </c>
      <c r="E104" s="76">
        <v>20</v>
      </c>
      <c r="F104" s="60"/>
      <c r="G104" s="75"/>
      <c r="H104" s="75"/>
      <c r="I104" s="74"/>
      <c r="J104" s="75"/>
      <c r="K104" s="75"/>
      <c r="L104" s="112"/>
      <c r="M104" s="75"/>
      <c r="N104" s="75"/>
      <c r="O104" s="75"/>
      <c r="P104" s="75"/>
    </row>
    <row r="105" spans="1:16" s="5" customFormat="1" ht="43.5" customHeight="1" x14ac:dyDescent="0.25">
      <c r="A105" s="72">
        <v>74</v>
      </c>
      <c r="B105" s="58"/>
      <c r="C105" s="14" t="s">
        <v>161</v>
      </c>
      <c r="D105" s="73" t="s">
        <v>77</v>
      </c>
      <c r="E105" s="73">
        <v>70.900000000000006</v>
      </c>
      <c r="F105" s="75"/>
      <c r="G105" s="75"/>
      <c r="H105" s="75"/>
      <c r="I105" s="74"/>
      <c r="J105" s="75"/>
      <c r="K105" s="75"/>
      <c r="L105" s="112"/>
      <c r="M105" s="75"/>
      <c r="N105" s="75"/>
      <c r="O105" s="75"/>
      <c r="P105" s="75"/>
    </row>
    <row r="106" spans="1:16" s="5" customFormat="1" ht="66" x14ac:dyDescent="0.25">
      <c r="A106" s="72">
        <v>75</v>
      </c>
      <c r="B106" s="58"/>
      <c r="C106" s="255" t="s">
        <v>162</v>
      </c>
      <c r="D106" s="227" t="s">
        <v>77</v>
      </c>
      <c r="E106" s="228">
        <v>638.79999999999995</v>
      </c>
      <c r="F106" s="75"/>
      <c r="G106" s="75"/>
      <c r="H106" s="75"/>
      <c r="I106" s="74"/>
      <c r="J106" s="75"/>
      <c r="K106" s="75"/>
      <c r="L106" s="112"/>
      <c r="M106" s="75"/>
      <c r="N106" s="75"/>
      <c r="O106" s="75"/>
      <c r="P106" s="75"/>
    </row>
    <row r="107" spans="1:16" s="5" customFormat="1" ht="26.4" x14ac:dyDescent="0.25">
      <c r="A107" s="72">
        <v>76</v>
      </c>
      <c r="B107" s="58"/>
      <c r="C107" s="255" t="s">
        <v>163</v>
      </c>
      <c r="D107" s="227" t="s">
        <v>88</v>
      </c>
      <c r="E107" s="228">
        <v>130</v>
      </c>
      <c r="F107" s="75"/>
      <c r="G107" s="75"/>
      <c r="H107" s="75"/>
      <c r="I107" s="74"/>
      <c r="J107" s="75"/>
      <c r="K107" s="75"/>
      <c r="L107" s="112"/>
      <c r="M107" s="75"/>
      <c r="N107" s="75"/>
      <c r="O107" s="75"/>
      <c r="P107" s="75"/>
    </row>
    <row r="108" spans="1:16" s="5" customFormat="1" x14ac:dyDescent="0.25">
      <c r="A108" s="72">
        <v>77</v>
      </c>
      <c r="B108" s="69"/>
      <c r="C108" s="256" t="s">
        <v>164</v>
      </c>
      <c r="D108" s="257" t="s">
        <v>122</v>
      </c>
      <c r="E108" s="258">
        <v>2</v>
      </c>
      <c r="F108" s="197"/>
      <c r="G108" s="197"/>
      <c r="H108" s="197"/>
      <c r="I108" s="259"/>
      <c r="J108" s="75"/>
      <c r="K108" s="197"/>
      <c r="L108" s="247"/>
      <c r="M108" s="197"/>
      <c r="N108" s="197"/>
      <c r="O108" s="197"/>
      <c r="P108" s="197"/>
    </row>
    <row r="109" spans="1:16" s="5" customFormat="1" x14ac:dyDescent="0.25">
      <c r="A109" s="72"/>
      <c r="B109" s="14"/>
      <c r="C109" s="82" t="s">
        <v>165</v>
      </c>
      <c r="D109" s="73"/>
      <c r="E109" s="76"/>
      <c r="F109" s="60"/>
      <c r="G109" s="75"/>
      <c r="H109" s="75"/>
      <c r="I109" s="61"/>
      <c r="J109" s="75"/>
      <c r="K109" s="75"/>
      <c r="L109" s="112"/>
      <c r="M109" s="75"/>
      <c r="N109" s="75"/>
      <c r="O109" s="75"/>
      <c r="P109" s="75"/>
    </row>
    <row r="110" spans="1:16" s="5" customFormat="1" ht="26.4" x14ac:dyDescent="0.25">
      <c r="A110" s="72">
        <v>78</v>
      </c>
      <c r="B110" s="14"/>
      <c r="C110" s="14" t="s">
        <v>166</v>
      </c>
      <c r="D110" s="73" t="s">
        <v>167</v>
      </c>
      <c r="E110" s="76">
        <v>71</v>
      </c>
      <c r="F110" s="60"/>
      <c r="G110" s="75"/>
      <c r="H110" s="75"/>
      <c r="I110" s="61"/>
      <c r="J110" s="75"/>
      <c r="K110" s="75"/>
      <c r="L110" s="112"/>
      <c r="M110" s="75"/>
      <c r="N110" s="75"/>
      <c r="O110" s="75"/>
      <c r="P110" s="75"/>
    </row>
    <row r="111" spans="1:16" s="5" customFormat="1" ht="26.4" x14ac:dyDescent="0.25">
      <c r="A111" s="72">
        <v>79</v>
      </c>
      <c r="B111" s="14"/>
      <c r="C111" s="14" t="s">
        <v>168</v>
      </c>
      <c r="D111" s="73" t="s">
        <v>77</v>
      </c>
      <c r="E111" s="76">
        <f>1.5*0.9</f>
        <v>1.4</v>
      </c>
      <c r="F111" s="60"/>
      <c r="G111" s="75"/>
      <c r="H111" s="75"/>
      <c r="I111" s="61"/>
      <c r="J111" s="75"/>
      <c r="K111" s="75"/>
      <c r="L111" s="112"/>
      <c r="M111" s="75"/>
      <c r="N111" s="75"/>
      <c r="O111" s="75"/>
      <c r="P111" s="75"/>
    </row>
    <row r="112" spans="1:16" s="5" customFormat="1" x14ac:dyDescent="0.25">
      <c r="A112" s="72">
        <v>80</v>
      </c>
      <c r="B112" s="14"/>
      <c r="C112" s="14" t="s">
        <v>169</v>
      </c>
      <c r="D112" s="73" t="s">
        <v>77</v>
      </c>
      <c r="E112" s="76">
        <f>9*1.3</f>
        <v>11.7</v>
      </c>
      <c r="F112" s="75"/>
      <c r="G112" s="75"/>
      <c r="H112" s="75"/>
      <c r="I112" s="74"/>
      <c r="J112" s="75"/>
      <c r="K112" s="75"/>
      <c r="L112" s="112"/>
      <c r="M112" s="75"/>
      <c r="N112" s="75"/>
      <c r="O112" s="75"/>
      <c r="P112" s="75"/>
    </row>
    <row r="113" spans="1:16" s="5" customFormat="1" ht="26.4" x14ac:dyDescent="0.25">
      <c r="A113" s="72">
        <v>81</v>
      </c>
      <c r="B113" s="14"/>
      <c r="C113" s="14" t="s">
        <v>696</v>
      </c>
      <c r="D113" s="73" t="s">
        <v>88</v>
      </c>
      <c r="E113" s="76">
        <f>1.3+20.4+3.3+1.7+5.2+0.5</f>
        <v>32.4</v>
      </c>
      <c r="F113" s="60"/>
      <c r="G113" s="75"/>
      <c r="H113" s="75"/>
      <c r="I113" s="61"/>
      <c r="J113" s="75"/>
      <c r="K113" s="75"/>
      <c r="L113" s="112"/>
      <c r="M113" s="75"/>
      <c r="N113" s="75"/>
      <c r="O113" s="75"/>
      <c r="P113" s="75"/>
    </row>
    <row r="114" spans="1:16" s="5" customFormat="1" x14ac:dyDescent="0.25">
      <c r="A114" s="72"/>
      <c r="B114" s="14"/>
      <c r="C114" s="82" t="s">
        <v>170</v>
      </c>
      <c r="D114" s="73"/>
      <c r="E114" s="76"/>
      <c r="F114" s="60"/>
      <c r="G114" s="75"/>
      <c r="H114" s="75"/>
      <c r="I114" s="61"/>
      <c r="J114" s="75"/>
      <c r="K114" s="75"/>
      <c r="L114" s="112"/>
      <c r="M114" s="75"/>
      <c r="N114" s="75"/>
      <c r="O114" s="75"/>
      <c r="P114" s="75"/>
    </row>
    <row r="115" spans="1:16" s="5" customFormat="1" ht="52.5" customHeight="1" x14ac:dyDescent="0.25">
      <c r="A115" s="72">
        <v>82</v>
      </c>
      <c r="B115" s="14"/>
      <c r="C115" s="14" t="s">
        <v>171</v>
      </c>
      <c r="D115" s="73" t="s">
        <v>77</v>
      </c>
      <c r="E115" s="76">
        <v>23.5</v>
      </c>
      <c r="F115" s="60"/>
      <c r="G115" s="75"/>
      <c r="H115" s="75"/>
      <c r="I115" s="61"/>
      <c r="J115" s="75"/>
      <c r="K115" s="75"/>
      <c r="L115" s="112"/>
      <c r="M115" s="75"/>
      <c r="N115" s="75"/>
      <c r="O115" s="75"/>
      <c r="P115" s="75"/>
    </row>
    <row r="116" spans="1:16" s="5" customFormat="1" ht="26.4" x14ac:dyDescent="0.25">
      <c r="A116" s="72">
        <v>83</v>
      </c>
      <c r="B116" s="14"/>
      <c r="C116" s="14" t="s">
        <v>172</v>
      </c>
      <c r="D116" s="73" t="s">
        <v>88</v>
      </c>
      <c r="E116" s="76">
        <f>3.5+4+0.5</f>
        <v>8</v>
      </c>
      <c r="F116" s="60"/>
      <c r="G116" s="75"/>
      <c r="H116" s="75"/>
      <c r="I116" s="61"/>
      <c r="J116" s="75"/>
      <c r="K116" s="75"/>
      <c r="L116" s="112"/>
      <c r="M116" s="75"/>
      <c r="N116" s="75"/>
      <c r="O116" s="75"/>
      <c r="P116" s="75"/>
    </row>
    <row r="117" spans="1:16" s="5" customFormat="1" x14ac:dyDescent="0.25">
      <c r="A117" s="72">
        <v>84</v>
      </c>
      <c r="B117" s="14"/>
      <c r="C117" s="14" t="s">
        <v>173</v>
      </c>
      <c r="D117" s="73" t="s">
        <v>74</v>
      </c>
      <c r="E117" s="76">
        <v>1</v>
      </c>
      <c r="F117" s="60"/>
      <c r="G117" s="75"/>
      <c r="H117" s="114"/>
      <c r="I117" s="113"/>
      <c r="J117" s="114"/>
      <c r="K117" s="75"/>
      <c r="L117" s="112"/>
      <c r="M117" s="75"/>
      <c r="N117" s="75"/>
      <c r="O117" s="75"/>
      <c r="P117" s="75"/>
    </row>
    <row r="118" spans="1:16" s="5" customFormat="1" x14ac:dyDescent="0.25">
      <c r="A118" s="72"/>
      <c r="B118" s="14"/>
      <c r="C118" s="82" t="s">
        <v>174</v>
      </c>
      <c r="D118" s="73"/>
      <c r="E118" s="76"/>
      <c r="F118" s="60"/>
      <c r="G118" s="75"/>
      <c r="H118" s="114"/>
      <c r="I118" s="113"/>
      <c r="J118" s="114"/>
      <c r="K118" s="75"/>
      <c r="L118" s="112"/>
      <c r="M118" s="75"/>
      <c r="N118" s="75"/>
      <c r="O118" s="75"/>
      <c r="P118" s="75"/>
    </row>
    <row r="119" spans="1:16" s="5" customFormat="1" ht="26.4" x14ac:dyDescent="0.25">
      <c r="A119" s="72">
        <v>85</v>
      </c>
      <c r="B119" s="14"/>
      <c r="C119" s="237" t="s">
        <v>175</v>
      </c>
      <c r="D119" s="73" t="s">
        <v>77</v>
      </c>
      <c r="E119" s="235">
        <f>3.6*1.45+1.4*3*2+0.5*1.4</f>
        <v>14.32</v>
      </c>
      <c r="F119" s="60"/>
      <c r="G119" s="75"/>
      <c r="H119" s="114"/>
      <c r="I119" s="113"/>
      <c r="J119" s="114"/>
      <c r="K119" s="75"/>
      <c r="L119" s="112"/>
      <c r="M119" s="75"/>
      <c r="N119" s="75"/>
      <c r="O119" s="75"/>
      <c r="P119" s="75"/>
    </row>
    <row r="120" spans="1:16" s="5" customFormat="1" ht="26.4" x14ac:dyDescent="0.25">
      <c r="A120" s="13">
        <v>86</v>
      </c>
      <c r="B120" s="13"/>
      <c r="C120" s="232" t="s">
        <v>176</v>
      </c>
      <c r="D120" s="231" t="s">
        <v>122</v>
      </c>
      <c r="E120" s="231">
        <v>1</v>
      </c>
      <c r="F120" s="114"/>
      <c r="G120" s="75"/>
      <c r="H120" s="114"/>
      <c r="I120" s="114"/>
      <c r="J120" s="114"/>
      <c r="K120" s="75"/>
      <c r="L120" s="112"/>
      <c r="M120" s="75"/>
      <c r="N120" s="75"/>
      <c r="O120" s="75"/>
      <c r="P120" s="75"/>
    </row>
    <row r="121" spans="1:16" s="5" customFormat="1" x14ac:dyDescent="0.25">
      <c r="A121" s="245">
        <v>87</v>
      </c>
      <c r="B121" s="246"/>
      <c r="C121" s="124" t="s">
        <v>697</v>
      </c>
      <c r="D121" s="120" t="s">
        <v>122</v>
      </c>
      <c r="E121" s="76">
        <v>1</v>
      </c>
      <c r="F121" s="75"/>
      <c r="G121" s="75"/>
      <c r="H121" s="114"/>
      <c r="I121" s="114"/>
      <c r="J121" s="114"/>
      <c r="K121" s="75"/>
      <c r="L121" s="112"/>
      <c r="M121" s="75"/>
      <c r="N121" s="75"/>
      <c r="O121" s="75"/>
      <c r="P121" s="75"/>
    </row>
    <row r="122" spans="1:16" x14ac:dyDescent="0.25">
      <c r="A122" s="72"/>
      <c r="B122" s="14"/>
      <c r="C122" s="82" t="s">
        <v>177</v>
      </c>
      <c r="D122" s="73"/>
      <c r="E122" s="76"/>
      <c r="F122" s="75"/>
      <c r="G122" s="75"/>
      <c r="H122" s="114"/>
      <c r="I122" s="114"/>
      <c r="J122" s="114"/>
      <c r="K122" s="75"/>
      <c r="L122" s="112"/>
      <c r="M122" s="75"/>
      <c r="N122" s="75"/>
      <c r="O122" s="75"/>
      <c r="P122" s="75"/>
    </row>
    <row r="123" spans="1:16" ht="26.4" x14ac:dyDescent="0.25">
      <c r="A123" s="72">
        <v>88</v>
      </c>
      <c r="B123" s="14"/>
      <c r="C123" s="124" t="s">
        <v>178</v>
      </c>
      <c r="D123" s="120" t="s">
        <v>122</v>
      </c>
      <c r="E123" s="76">
        <v>1</v>
      </c>
      <c r="F123" s="75"/>
      <c r="G123" s="75"/>
      <c r="H123" s="114"/>
      <c r="I123" s="114"/>
      <c r="J123" s="114"/>
      <c r="K123" s="75"/>
      <c r="L123" s="112"/>
      <c r="M123" s="75"/>
      <c r="N123" s="75"/>
      <c r="O123" s="75"/>
      <c r="P123" s="75"/>
    </row>
    <row r="124" spans="1:16" x14ac:dyDescent="0.25">
      <c r="A124" s="72">
        <v>89</v>
      </c>
      <c r="B124" s="14"/>
      <c r="C124" s="124" t="s">
        <v>179</v>
      </c>
      <c r="D124" s="120" t="s">
        <v>122</v>
      </c>
      <c r="E124" s="76">
        <v>1</v>
      </c>
      <c r="F124" s="75"/>
      <c r="G124" s="75"/>
      <c r="H124" s="114"/>
      <c r="I124" s="114"/>
      <c r="J124" s="114"/>
      <c r="K124" s="75"/>
      <c r="L124" s="112"/>
      <c r="M124" s="75"/>
      <c r="N124" s="75"/>
      <c r="O124" s="75"/>
      <c r="P124" s="75"/>
    </row>
    <row r="125" spans="1:16" x14ac:dyDescent="0.25">
      <c r="A125" s="72">
        <v>90</v>
      </c>
      <c r="B125" s="14"/>
      <c r="C125" s="124" t="s">
        <v>180</v>
      </c>
      <c r="D125" s="120" t="s">
        <v>77</v>
      </c>
      <c r="E125" s="76">
        <f>5.6-1.5</f>
        <v>4.0999999999999996</v>
      </c>
      <c r="F125" s="270"/>
      <c r="G125" s="270"/>
      <c r="H125" s="285"/>
      <c r="I125" s="285"/>
      <c r="J125" s="285"/>
      <c r="K125" s="271"/>
      <c r="L125" s="271"/>
      <c r="M125" s="271"/>
      <c r="N125" s="271"/>
      <c r="O125" s="271"/>
      <c r="P125" s="271"/>
    </row>
    <row r="126" spans="1:16" x14ac:dyDescent="0.25">
      <c r="A126" s="72">
        <v>91</v>
      </c>
      <c r="B126" s="14"/>
      <c r="C126" s="14" t="s">
        <v>181</v>
      </c>
      <c r="D126" s="73" t="s">
        <v>74</v>
      </c>
      <c r="E126" s="76">
        <v>5</v>
      </c>
      <c r="F126" s="75"/>
      <c r="G126" s="75"/>
      <c r="H126" s="114"/>
      <c r="I126" s="114"/>
      <c r="J126" s="114"/>
      <c r="K126" s="75"/>
      <c r="L126" s="112"/>
      <c r="M126" s="75"/>
      <c r="N126" s="75"/>
      <c r="O126" s="75"/>
      <c r="P126" s="75"/>
    </row>
    <row r="127" spans="1:16" x14ac:dyDescent="0.25">
      <c r="A127" s="72">
        <v>92</v>
      </c>
      <c r="B127" s="14"/>
      <c r="C127" s="14" t="s">
        <v>182</v>
      </c>
      <c r="D127" s="73" t="s">
        <v>74</v>
      </c>
      <c r="E127" s="76">
        <v>5</v>
      </c>
      <c r="F127" s="75"/>
      <c r="G127" s="75"/>
      <c r="H127" s="114"/>
      <c r="I127" s="114"/>
      <c r="J127" s="114"/>
      <c r="K127" s="75"/>
      <c r="L127" s="112"/>
      <c r="M127" s="75"/>
      <c r="N127" s="75"/>
      <c r="O127" s="75"/>
      <c r="P127" s="75"/>
    </row>
    <row r="128" spans="1:16" x14ac:dyDescent="0.25">
      <c r="A128" s="72">
        <v>93</v>
      </c>
      <c r="B128" s="14"/>
      <c r="C128" s="14" t="s">
        <v>183</v>
      </c>
      <c r="D128" s="73" t="s">
        <v>74</v>
      </c>
      <c r="E128" s="76">
        <v>5</v>
      </c>
      <c r="F128" s="75"/>
      <c r="G128" s="75"/>
      <c r="H128" s="114"/>
      <c r="I128" s="114"/>
      <c r="J128" s="114"/>
      <c r="K128" s="75"/>
      <c r="L128" s="112"/>
      <c r="M128" s="75"/>
      <c r="N128" s="75"/>
      <c r="O128" s="75"/>
      <c r="P128" s="75"/>
    </row>
    <row r="129" spans="1:16" x14ac:dyDescent="0.25">
      <c r="A129" s="72">
        <v>94</v>
      </c>
      <c r="B129" s="14"/>
      <c r="C129" s="14" t="s">
        <v>184</v>
      </c>
      <c r="D129" s="73" t="s">
        <v>74</v>
      </c>
      <c r="E129" s="76">
        <v>5</v>
      </c>
      <c r="F129" s="75"/>
      <c r="G129" s="75"/>
      <c r="H129" s="114"/>
      <c r="I129" s="114"/>
      <c r="J129" s="114"/>
      <c r="K129" s="75"/>
      <c r="L129" s="112"/>
      <c r="M129" s="75"/>
      <c r="N129" s="75"/>
      <c r="O129" s="75"/>
      <c r="P129" s="75"/>
    </row>
    <row r="130" spans="1:16" ht="26.4" x14ac:dyDescent="0.25">
      <c r="A130" s="72">
        <v>95</v>
      </c>
      <c r="B130" s="14"/>
      <c r="C130" s="14" t="s">
        <v>185</v>
      </c>
      <c r="D130" s="73" t="s">
        <v>77</v>
      </c>
      <c r="E130" s="76">
        <v>640</v>
      </c>
      <c r="F130" s="75"/>
      <c r="G130" s="75"/>
      <c r="H130" s="114"/>
      <c r="I130" s="114"/>
      <c r="J130" s="114"/>
      <c r="K130" s="75"/>
      <c r="L130" s="112"/>
      <c r="M130" s="75"/>
      <c r="N130" s="75"/>
      <c r="O130" s="75"/>
      <c r="P130" s="75"/>
    </row>
    <row r="131" spans="1:16" x14ac:dyDescent="0.25">
      <c r="A131" s="72"/>
      <c r="B131" s="14"/>
      <c r="C131" s="82" t="s">
        <v>186</v>
      </c>
      <c r="D131" s="73"/>
      <c r="E131" s="76"/>
      <c r="F131" s="75"/>
      <c r="G131" s="75"/>
      <c r="H131" s="75"/>
      <c r="I131" s="74"/>
      <c r="J131" s="75"/>
      <c r="K131" s="75"/>
      <c r="L131" s="112"/>
      <c r="M131" s="75"/>
      <c r="N131" s="75"/>
      <c r="O131" s="75"/>
      <c r="P131" s="75"/>
    </row>
    <row r="132" spans="1:16" x14ac:dyDescent="0.25">
      <c r="A132" s="72">
        <v>96</v>
      </c>
      <c r="B132" s="14"/>
      <c r="C132" s="14" t="s">
        <v>698</v>
      </c>
      <c r="D132" s="73" t="s">
        <v>77</v>
      </c>
      <c r="E132" s="253">
        <f>12*18+18*36</f>
        <v>864</v>
      </c>
      <c r="F132" s="253"/>
      <c r="G132" s="75"/>
      <c r="H132" s="254"/>
      <c r="I132" s="254"/>
      <c r="J132" s="75"/>
      <c r="K132" s="75"/>
      <c r="L132" s="112"/>
      <c r="M132" s="75"/>
      <c r="N132" s="75"/>
      <c r="O132" s="75"/>
      <c r="P132" s="75"/>
    </row>
    <row r="133" spans="1:16" ht="39.6" x14ac:dyDescent="0.25">
      <c r="A133" s="72">
        <v>97</v>
      </c>
      <c r="B133" s="14"/>
      <c r="C133" s="14" t="s">
        <v>699</v>
      </c>
      <c r="D133" s="73" t="s">
        <v>77</v>
      </c>
      <c r="E133" s="253">
        <f>12*18+18*36</f>
        <v>864</v>
      </c>
      <c r="F133" s="253"/>
      <c r="G133" s="75"/>
      <c r="H133" s="254"/>
      <c r="I133" s="254"/>
      <c r="J133" s="75"/>
      <c r="K133" s="75"/>
      <c r="L133" s="112"/>
      <c r="M133" s="75"/>
      <c r="N133" s="75"/>
      <c r="O133" s="75"/>
      <c r="P133" s="75"/>
    </row>
    <row r="134" spans="1:16" ht="26.4" x14ac:dyDescent="0.25">
      <c r="A134" s="72">
        <v>98</v>
      </c>
      <c r="B134" s="14"/>
      <c r="C134" s="14" t="s">
        <v>700</v>
      </c>
      <c r="D134" s="73" t="s">
        <v>77</v>
      </c>
      <c r="E134" s="253">
        <f>12*18+18*36</f>
        <v>864</v>
      </c>
      <c r="F134" s="253"/>
      <c r="G134" s="75"/>
      <c r="H134" s="254"/>
      <c r="I134" s="254"/>
      <c r="J134" s="75"/>
      <c r="K134" s="75"/>
      <c r="L134" s="112"/>
      <c r="M134" s="75"/>
      <c r="N134" s="75"/>
      <c r="O134" s="75"/>
      <c r="P134" s="75"/>
    </row>
    <row r="135" spans="1:16" ht="26.4" x14ac:dyDescent="0.25">
      <c r="A135" s="72">
        <v>99</v>
      </c>
      <c r="B135" s="14"/>
      <c r="C135" s="14" t="s">
        <v>187</v>
      </c>
      <c r="D135" s="73" t="s">
        <v>77</v>
      </c>
      <c r="E135" s="253">
        <f>12*18+18*36</f>
        <v>864</v>
      </c>
      <c r="F135" s="253"/>
      <c r="G135" s="75"/>
      <c r="H135" s="254"/>
      <c r="I135" s="254"/>
      <c r="J135" s="75"/>
      <c r="K135" s="75"/>
      <c r="L135" s="112"/>
      <c r="M135" s="75"/>
      <c r="N135" s="75"/>
      <c r="O135" s="75"/>
      <c r="P135" s="75"/>
    </row>
    <row r="136" spans="1:16" x14ac:dyDescent="0.25">
      <c r="A136" s="72">
        <v>100</v>
      </c>
      <c r="B136" s="237"/>
      <c r="C136" s="237" t="s">
        <v>188</v>
      </c>
      <c r="D136" s="248" t="s">
        <v>74</v>
      </c>
      <c r="E136" s="249">
        <v>9</v>
      </c>
      <c r="F136" s="249"/>
      <c r="G136" s="75"/>
      <c r="H136" s="250"/>
      <c r="I136" s="250"/>
      <c r="J136" s="75"/>
      <c r="K136" s="251"/>
      <c r="L136" s="252"/>
      <c r="M136" s="251"/>
      <c r="N136" s="251"/>
      <c r="O136" s="251"/>
      <c r="P136" s="251"/>
    </row>
    <row r="137" spans="1:16" x14ac:dyDescent="0.25">
      <c r="A137" s="72">
        <v>101</v>
      </c>
      <c r="B137" s="14"/>
      <c r="C137" s="14" t="s">
        <v>189</v>
      </c>
      <c r="D137" s="73" t="s">
        <v>88</v>
      </c>
      <c r="E137" s="240">
        <f>37+36+12</f>
        <v>85</v>
      </c>
      <c r="F137" s="240"/>
      <c r="G137" s="75"/>
      <c r="H137" s="241"/>
      <c r="I137" s="241"/>
      <c r="J137" s="75"/>
      <c r="K137" s="75"/>
      <c r="L137" s="112"/>
      <c r="M137" s="75"/>
      <c r="N137" s="75"/>
      <c r="O137" s="75"/>
      <c r="P137" s="75"/>
    </row>
    <row r="138" spans="1:16" x14ac:dyDescent="0.25">
      <c r="A138" s="72">
        <v>102</v>
      </c>
      <c r="B138" s="14"/>
      <c r="C138" s="243" t="s">
        <v>190</v>
      </c>
      <c r="D138" s="244" t="s">
        <v>74</v>
      </c>
      <c r="E138" s="240">
        <v>4</v>
      </c>
      <c r="F138" s="240"/>
      <c r="G138" s="75"/>
      <c r="H138" s="241"/>
      <c r="I138" s="241"/>
      <c r="J138" s="75"/>
      <c r="K138" s="75"/>
      <c r="L138" s="112"/>
      <c r="M138" s="75"/>
      <c r="N138" s="75"/>
      <c r="O138" s="75"/>
      <c r="P138" s="75"/>
    </row>
    <row r="139" spans="1:16" ht="26.4" x14ac:dyDescent="0.25">
      <c r="A139" s="72"/>
      <c r="B139" s="14"/>
      <c r="C139" s="282" t="s">
        <v>191</v>
      </c>
      <c r="D139" s="283" t="s">
        <v>167</v>
      </c>
      <c r="E139" s="253">
        <f>275.54*2</f>
        <v>551.08000000000004</v>
      </c>
      <c r="F139" s="253"/>
      <c r="G139" s="75"/>
      <c r="H139" s="241"/>
      <c r="I139" s="254"/>
      <c r="J139" s="75"/>
      <c r="K139" s="75"/>
      <c r="L139" s="112"/>
      <c r="M139" s="75"/>
      <c r="N139" s="75"/>
      <c r="O139" s="75"/>
      <c r="P139" s="75"/>
    </row>
    <row r="140" spans="1:16" ht="26.4" x14ac:dyDescent="0.25">
      <c r="A140" s="72"/>
      <c r="B140" s="14"/>
      <c r="C140" s="282" t="s">
        <v>701</v>
      </c>
      <c r="D140" s="283" t="s">
        <v>77</v>
      </c>
      <c r="E140" s="253">
        <f>(3.37+1.46)*2*1.7*2</f>
        <v>32.840000000000003</v>
      </c>
      <c r="F140" s="253"/>
      <c r="G140" s="75"/>
      <c r="H140" s="241"/>
      <c r="I140" s="254"/>
      <c r="J140" s="75"/>
      <c r="K140" s="75"/>
      <c r="L140" s="112"/>
      <c r="M140" s="75"/>
      <c r="N140" s="75"/>
      <c r="O140" s="75"/>
      <c r="P140" s="75"/>
    </row>
    <row r="141" spans="1:16" x14ac:dyDescent="0.25">
      <c r="A141" s="72"/>
      <c r="B141" s="14"/>
      <c r="C141" s="82" t="s">
        <v>192</v>
      </c>
      <c r="D141" s="73"/>
      <c r="E141" s="76"/>
      <c r="F141" s="75"/>
      <c r="G141" s="75"/>
      <c r="H141" s="75"/>
      <c r="I141" s="74"/>
      <c r="J141" s="75"/>
      <c r="K141" s="75"/>
      <c r="L141" s="112"/>
      <c r="M141" s="75"/>
      <c r="N141" s="75"/>
      <c r="O141" s="75"/>
      <c r="P141" s="75"/>
    </row>
    <row r="142" spans="1:16" x14ac:dyDescent="0.25">
      <c r="A142" s="72">
        <v>103</v>
      </c>
      <c r="B142" s="14"/>
      <c r="C142" s="14" t="s">
        <v>193</v>
      </c>
      <c r="D142" s="73" t="s">
        <v>77</v>
      </c>
      <c r="E142" s="76">
        <f>(37+12)*0.6</f>
        <v>29.4</v>
      </c>
      <c r="F142" s="240"/>
      <c r="G142" s="75"/>
      <c r="H142" s="241"/>
      <c r="I142" s="241"/>
      <c r="J142" s="242"/>
      <c r="K142" s="240"/>
      <c r="L142" s="272"/>
      <c r="M142" s="240"/>
      <c r="N142" s="240"/>
      <c r="O142" s="240"/>
      <c r="P142" s="240"/>
    </row>
    <row r="143" spans="1:16" ht="26.4" x14ac:dyDescent="0.25">
      <c r="A143" s="72">
        <v>104</v>
      </c>
      <c r="B143" s="14"/>
      <c r="C143" s="14" t="s">
        <v>702</v>
      </c>
      <c r="D143" s="73" t="s">
        <v>88</v>
      </c>
      <c r="E143" s="76">
        <v>49</v>
      </c>
      <c r="F143" s="240"/>
      <c r="G143" s="75"/>
      <c r="H143" s="241"/>
      <c r="I143" s="241"/>
      <c r="J143" s="242"/>
      <c r="K143" s="240"/>
      <c r="L143" s="272"/>
      <c r="M143" s="240"/>
      <c r="N143" s="240"/>
      <c r="O143" s="240"/>
      <c r="P143" s="240"/>
    </row>
    <row r="144" spans="1:16" ht="26.4" x14ac:dyDescent="0.25">
      <c r="A144" s="72">
        <v>105</v>
      </c>
      <c r="B144" s="14"/>
      <c r="C144" s="14" t="s">
        <v>194</v>
      </c>
      <c r="D144" s="73" t="s">
        <v>77</v>
      </c>
      <c r="E144" s="76">
        <f>49*0.6</f>
        <v>29.4</v>
      </c>
      <c r="F144" s="75"/>
      <c r="G144" s="75"/>
      <c r="H144" s="75"/>
      <c r="I144" s="74"/>
      <c r="J144" s="75"/>
      <c r="K144" s="75"/>
      <c r="L144" s="112"/>
      <c r="M144" s="75"/>
      <c r="N144" s="75"/>
      <c r="O144" s="75"/>
      <c r="P144" s="75"/>
    </row>
    <row r="145" spans="1:16" x14ac:dyDescent="0.25">
      <c r="A145" s="72">
        <v>106</v>
      </c>
      <c r="B145" s="14"/>
      <c r="C145" s="14" t="s">
        <v>195</v>
      </c>
      <c r="D145" s="73" t="s">
        <v>77</v>
      </c>
      <c r="E145" s="76">
        <f>49*0.6</f>
        <v>29.4</v>
      </c>
      <c r="F145" s="75"/>
      <c r="G145" s="75"/>
      <c r="H145" s="75"/>
      <c r="I145" s="74"/>
      <c r="J145" s="75"/>
      <c r="K145" s="75"/>
      <c r="L145" s="112"/>
      <c r="M145" s="75"/>
      <c r="N145" s="75"/>
      <c r="O145" s="75"/>
      <c r="P145" s="75"/>
    </row>
    <row r="146" spans="1:16" x14ac:dyDescent="0.25">
      <c r="A146" s="72">
        <v>107</v>
      </c>
      <c r="B146" s="14"/>
      <c r="C146" s="14" t="s">
        <v>196</v>
      </c>
      <c r="D146" s="73" t="s">
        <v>88</v>
      </c>
      <c r="E146" s="76">
        <v>49</v>
      </c>
      <c r="F146" s="75"/>
      <c r="G146" s="75"/>
      <c r="H146" s="75"/>
      <c r="I146" s="74"/>
      <c r="J146" s="75"/>
      <c r="K146" s="75"/>
      <c r="L146" s="112"/>
      <c r="M146" s="75"/>
      <c r="N146" s="75"/>
      <c r="O146" s="75"/>
      <c r="P146" s="75"/>
    </row>
    <row r="147" spans="1:16" ht="26.4" x14ac:dyDescent="0.25">
      <c r="A147" s="72">
        <v>108</v>
      </c>
      <c r="B147" s="14"/>
      <c r="C147" s="14" t="s">
        <v>197</v>
      </c>
      <c r="D147" s="73" t="s">
        <v>77</v>
      </c>
      <c r="E147" s="76">
        <v>303.3</v>
      </c>
      <c r="F147" s="75"/>
      <c r="G147" s="75"/>
      <c r="H147" s="75"/>
      <c r="I147" s="114"/>
      <c r="J147" s="75"/>
      <c r="K147" s="75"/>
      <c r="L147" s="112"/>
      <c r="M147" s="75"/>
      <c r="N147" s="75"/>
      <c r="O147" s="75"/>
      <c r="P147" s="75"/>
    </row>
    <row r="148" spans="1:16" x14ac:dyDescent="0.25">
      <c r="A148" s="72">
        <v>109</v>
      </c>
      <c r="B148" s="14"/>
      <c r="C148" s="14" t="s">
        <v>198</v>
      </c>
      <c r="D148" s="73" t="s">
        <v>77</v>
      </c>
      <c r="E148" s="76">
        <v>60.2</v>
      </c>
      <c r="F148" s="240"/>
      <c r="G148" s="75"/>
      <c r="H148" s="241"/>
      <c r="I148" s="241"/>
      <c r="J148" s="242"/>
      <c r="K148" s="75"/>
      <c r="L148" s="112"/>
      <c r="M148" s="75"/>
      <c r="N148" s="75"/>
      <c r="O148" s="75"/>
      <c r="P148" s="75"/>
    </row>
    <row r="149" spans="1:16" x14ac:dyDescent="0.25">
      <c r="A149" s="72">
        <v>110</v>
      </c>
      <c r="B149" s="14"/>
      <c r="C149" s="14" t="s">
        <v>199</v>
      </c>
      <c r="D149" s="73" t="s">
        <v>77</v>
      </c>
      <c r="E149" s="76">
        <f>E147+E148</f>
        <v>363.5</v>
      </c>
      <c r="F149" s="240"/>
      <c r="G149" s="240"/>
      <c r="H149" s="241"/>
      <c r="I149" s="241"/>
      <c r="J149" s="242"/>
      <c r="K149" s="75"/>
      <c r="L149" s="112"/>
      <c r="M149" s="75"/>
      <c r="N149" s="75"/>
      <c r="O149" s="75"/>
      <c r="P149" s="75"/>
    </row>
    <row r="150" spans="1:16" x14ac:dyDescent="0.25">
      <c r="A150" s="72">
        <v>111</v>
      </c>
      <c r="B150" s="14"/>
      <c r="C150" s="14" t="s">
        <v>200</v>
      </c>
      <c r="D150" s="73" t="s">
        <v>77</v>
      </c>
      <c r="E150" s="76">
        <f>(36.2+37+12.2)*0.3+E149</f>
        <v>389.1</v>
      </c>
      <c r="F150" s="240"/>
      <c r="G150" s="240"/>
      <c r="H150" s="241"/>
      <c r="I150" s="241"/>
      <c r="J150" s="75"/>
      <c r="K150" s="75"/>
      <c r="L150" s="112"/>
      <c r="M150" s="75"/>
      <c r="N150" s="75"/>
      <c r="O150" s="75"/>
      <c r="P150" s="75"/>
    </row>
    <row r="151" spans="1:16" ht="26.4" x14ac:dyDescent="0.25">
      <c r="A151" s="72">
        <v>112</v>
      </c>
      <c r="B151" s="14"/>
      <c r="C151" s="14" t="s">
        <v>201</v>
      </c>
      <c r="D151" s="73" t="s">
        <v>88</v>
      </c>
      <c r="E151" s="76">
        <v>63</v>
      </c>
      <c r="F151" s="75"/>
      <c r="G151" s="75"/>
      <c r="H151" s="75"/>
      <c r="I151" s="74"/>
      <c r="J151" s="75"/>
      <c r="K151" s="75"/>
      <c r="L151" s="112"/>
      <c r="M151" s="75"/>
      <c r="N151" s="75"/>
      <c r="O151" s="75"/>
      <c r="P151" s="75"/>
    </row>
    <row r="152" spans="1:16" x14ac:dyDescent="0.25">
      <c r="A152" s="72">
        <v>113</v>
      </c>
      <c r="B152" s="14"/>
      <c r="C152" s="14" t="s">
        <v>202</v>
      </c>
      <c r="D152" s="73" t="s">
        <v>77</v>
      </c>
      <c r="E152" s="76">
        <f>(36+37+12)*9</f>
        <v>765</v>
      </c>
      <c r="F152" s="75"/>
      <c r="G152" s="75"/>
      <c r="H152" s="241"/>
      <c r="I152" s="241"/>
      <c r="J152" s="242"/>
      <c r="K152" s="75"/>
      <c r="L152" s="112"/>
      <c r="M152" s="75"/>
      <c r="N152" s="75"/>
      <c r="O152" s="75"/>
      <c r="P152" s="75"/>
    </row>
    <row r="153" spans="1:16" ht="26.4" x14ac:dyDescent="0.25">
      <c r="A153" s="72">
        <v>114</v>
      </c>
      <c r="B153" s="14"/>
      <c r="C153" s="208" t="s">
        <v>203</v>
      </c>
      <c r="D153" s="209" t="s">
        <v>88</v>
      </c>
      <c r="E153" s="209">
        <v>6</v>
      </c>
      <c r="F153" s="75"/>
      <c r="G153" s="75"/>
      <c r="H153" s="75"/>
      <c r="I153" s="74"/>
      <c r="J153" s="75"/>
      <c r="K153" s="75"/>
      <c r="L153" s="112"/>
      <c r="M153" s="75"/>
      <c r="N153" s="75"/>
      <c r="O153" s="75"/>
      <c r="P153" s="75"/>
    </row>
    <row r="154" spans="1:16" ht="39.6" x14ac:dyDescent="0.25">
      <c r="A154" s="72">
        <v>115</v>
      </c>
      <c r="B154" s="14"/>
      <c r="C154" s="14" t="s">
        <v>204</v>
      </c>
      <c r="D154" s="73" t="s">
        <v>77</v>
      </c>
      <c r="E154" s="76">
        <f>(12.2+37)*0.6+6*1.4</f>
        <v>37.9</v>
      </c>
      <c r="F154" s="301"/>
      <c r="G154" s="301"/>
      <c r="H154" s="302"/>
      <c r="I154" s="302"/>
      <c r="J154" s="303"/>
      <c r="K154" s="75"/>
      <c r="L154" s="112"/>
      <c r="M154" s="75"/>
      <c r="N154" s="75"/>
      <c r="O154" s="75"/>
      <c r="P154" s="75"/>
    </row>
    <row r="155" spans="1:16" x14ac:dyDescent="0.25">
      <c r="A155" s="72"/>
      <c r="B155" s="14"/>
      <c r="C155" s="82" t="s">
        <v>720</v>
      </c>
      <c r="D155" s="73"/>
      <c r="E155" s="76"/>
      <c r="F155" s="253"/>
      <c r="G155" s="253"/>
      <c r="H155" s="254"/>
      <c r="I155" s="254"/>
      <c r="J155" s="304"/>
      <c r="K155" s="75"/>
      <c r="L155" s="112"/>
      <c r="M155" s="75"/>
      <c r="N155" s="75"/>
      <c r="O155" s="75"/>
      <c r="P155" s="75"/>
    </row>
    <row r="156" spans="1:16" x14ac:dyDescent="0.25">
      <c r="A156" s="72">
        <v>116</v>
      </c>
      <c r="B156" s="14"/>
      <c r="C156" s="14" t="s">
        <v>721</v>
      </c>
      <c r="D156" s="73" t="s">
        <v>122</v>
      </c>
      <c r="E156" s="76">
        <v>1</v>
      </c>
      <c r="F156" s="253"/>
      <c r="G156" s="253"/>
      <c r="H156" s="254"/>
      <c r="I156" s="254"/>
      <c r="J156" s="304"/>
      <c r="K156" s="75"/>
      <c r="L156" s="112"/>
      <c r="M156" s="75"/>
      <c r="N156" s="75"/>
      <c r="O156" s="75"/>
      <c r="P156" s="75"/>
    </row>
    <row r="157" spans="1:16" x14ac:dyDescent="0.25">
      <c r="A157" s="72">
        <v>117</v>
      </c>
      <c r="B157" s="14"/>
      <c r="C157" s="14" t="s">
        <v>722</v>
      </c>
      <c r="D157" s="73" t="s">
        <v>122</v>
      </c>
      <c r="E157" s="76">
        <v>1</v>
      </c>
      <c r="F157" s="75"/>
      <c r="G157" s="75"/>
      <c r="H157" s="75"/>
      <c r="I157" s="74"/>
      <c r="J157" s="75"/>
      <c r="K157" s="75">
        <f t="shared" ref="K157" si="0">SUM(H157:J157)</f>
        <v>0</v>
      </c>
      <c r="L157" s="112">
        <f t="shared" ref="L157" si="1">E157*F157</f>
        <v>0</v>
      </c>
      <c r="M157" s="75">
        <f t="shared" ref="M157" si="2">E157*H157</f>
        <v>0</v>
      </c>
      <c r="N157" s="75">
        <f t="shared" ref="N157" si="3">E157*I157</f>
        <v>0</v>
      </c>
      <c r="O157" s="75">
        <f t="shared" ref="O157" si="4">E157*J157</f>
        <v>0</v>
      </c>
      <c r="P157" s="75">
        <f t="shared" ref="P157" si="5">SUM(M157:O157)</f>
        <v>0</v>
      </c>
    </row>
    <row r="158" spans="1:16" x14ac:dyDescent="0.25">
      <c r="A158" s="80" t="s">
        <v>6</v>
      </c>
      <c r="B158" s="14" t="s">
        <v>6</v>
      </c>
      <c r="C158" s="322" t="s">
        <v>7</v>
      </c>
      <c r="D158" s="322"/>
      <c r="E158" s="14" t="s">
        <v>6</v>
      </c>
      <c r="F158" s="14" t="s">
        <v>6</v>
      </c>
      <c r="G158" s="14" t="s">
        <v>6</v>
      </c>
      <c r="H158" s="14" t="s">
        <v>6</v>
      </c>
      <c r="I158" s="14" t="s">
        <v>6</v>
      </c>
      <c r="J158" s="14" t="s">
        <v>6</v>
      </c>
      <c r="K158" s="14" t="s">
        <v>6</v>
      </c>
      <c r="L158" s="81">
        <f>SUM(L21:L157)</f>
        <v>0</v>
      </c>
      <c r="M158" s="41">
        <f t="shared" ref="M158:P158" si="6">SUM(M21:M157)</f>
        <v>0</v>
      </c>
      <c r="N158" s="41">
        <f t="shared" si="6"/>
        <v>0</v>
      </c>
      <c r="O158" s="41">
        <f t="shared" si="6"/>
        <v>0</v>
      </c>
      <c r="P158" s="41">
        <f t="shared" si="6"/>
        <v>0</v>
      </c>
    </row>
    <row r="159" spans="1:16" x14ac:dyDescent="0.25">
      <c r="A159" s="78" t="s">
        <v>6</v>
      </c>
      <c r="B159" s="71" t="s">
        <v>6</v>
      </c>
      <c r="C159" s="325" t="s">
        <v>205</v>
      </c>
      <c r="D159" s="326"/>
      <c r="E159" s="326"/>
      <c r="F159" s="326"/>
      <c r="G159" s="326"/>
      <c r="H159" s="326"/>
      <c r="I159" s="326"/>
      <c r="J159" s="326"/>
      <c r="K159" s="327"/>
      <c r="L159" s="79"/>
      <c r="M159" s="273"/>
      <c r="N159" s="273">
        <f>N158*L159</f>
        <v>0</v>
      </c>
      <c r="O159" s="274"/>
      <c r="P159" s="275">
        <f>N159</f>
        <v>0</v>
      </c>
    </row>
    <row r="160" spans="1:16" x14ac:dyDescent="0.25">
      <c r="A160" s="62" t="s">
        <v>6</v>
      </c>
      <c r="B160" s="58" t="s">
        <v>6</v>
      </c>
      <c r="C160" s="318" t="s">
        <v>206</v>
      </c>
      <c r="D160" s="319"/>
      <c r="E160" s="319"/>
      <c r="F160" s="319"/>
      <c r="G160" s="319"/>
      <c r="H160" s="319"/>
      <c r="I160" s="319"/>
      <c r="J160" s="319"/>
      <c r="K160" s="320"/>
      <c r="L160" s="65"/>
      <c r="M160" s="276">
        <f>M158</f>
        <v>0</v>
      </c>
      <c r="N160" s="276">
        <f>N158</f>
        <v>0</v>
      </c>
      <c r="O160" s="276">
        <f>O158</f>
        <v>0</v>
      </c>
      <c r="P160" s="276">
        <f>P158</f>
        <v>0</v>
      </c>
    </row>
  </sheetData>
  <autoFilter ref="A12:P160"/>
  <mergeCells count="9">
    <mergeCell ref="C160:K160"/>
    <mergeCell ref="L10:P10"/>
    <mergeCell ref="C158:D158"/>
    <mergeCell ref="A1:P1"/>
    <mergeCell ref="N8:O8"/>
    <mergeCell ref="D10:D11"/>
    <mergeCell ref="E10:E11"/>
    <mergeCell ref="F10:K10"/>
    <mergeCell ref="C159:K159"/>
  </mergeCells>
  <phoneticPr fontId="11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W89"/>
  <sheetViews>
    <sheetView showZeros="0" topLeftCell="A76" zoomScale="85" zoomScaleNormal="85" workbookViewId="0">
      <selection activeCell="X23" sqref="X23"/>
    </sheetView>
  </sheetViews>
  <sheetFormatPr defaultColWidth="9.33203125" defaultRowHeight="13.2" x14ac:dyDescent="0.25"/>
  <cols>
    <col min="1" max="1" width="5.44140625" style="1" customWidth="1"/>
    <col min="3" max="3" width="43" customWidth="1"/>
    <col min="4" max="4" width="8.77734375" customWidth="1"/>
    <col min="5" max="5" width="10.77734375" customWidth="1"/>
    <col min="12" max="12" width="9.77734375" bestFit="1" customWidth="1"/>
    <col min="13" max="13" width="13" customWidth="1"/>
    <col min="14" max="16" width="10" customWidth="1"/>
  </cols>
  <sheetData>
    <row r="1" spans="1:19" s="5" customFormat="1" ht="15.6" x14ac:dyDescent="0.3">
      <c r="A1" s="323" t="s">
        <v>207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9" s="5" customFormat="1" ht="15.6" x14ac:dyDescent="0.3">
      <c r="A2" s="68"/>
      <c r="B2" s="68"/>
      <c r="C2" s="68"/>
      <c r="D2" s="68"/>
      <c r="E2" s="68"/>
      <c r="F2" s="68"/>
      <c r="G2" s="68" t="s">
        <v>208</v>
      </c>
      <c r="H2" s="68"/>
      <c r="I2" s="68"/>
      <c r="J2" s="68"/>
      <c r="K2" s="68"/>
      <c r="L2" s="68"/>
      <c r="M2" s="68"/>
      <c r="N2" s="68"/>
      <c r="O2" s="68"/>
      <c r="P2" s="68"/>
    </row>
    <row r="3" spans="1:19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9" s="5" customFormat="1" ht="15.6" x14ac:dyDescent="0.25">
      <c r="A4" s="7" t="s">
        <v>55</v>
      </c>
      <c r="B4" s="46"/>
    </row>
    <row r="5" spans="1:19" s="5" customFormat="1" ht="15.6" x14ac:dyDescent="0.25">
      <c r="A5" s="7" t="s">
        <v>56</v>
      </c>
      <c r="B5" s="46"/>
    </row>
    <row r="6" spans="1:19" s="5" customFormat="1" ht="15.6" x14ac:dyDescent="0.25">
      <c r="A6" s="7" t="s">
        <v>709</v>
      </c>
      <c r="B6" s="46"/>
    </row>
    <row r="7" spans="1:19" s="5" customFormat="1" ht="15.6" x14ac:dyDescent="0.25">
      <c r="A7" s="2"/>
      <c r="B7" s="46"/>
    </row>
    <row r="8" spans="1:19" s="5" customFormat="1" x14ac:dyDescent="0.25">
      <c r="A8" s="47" t="s">
        <v>209</v>
      </c>
      <c r="L8" s="5" t="s">
        <v>58</v>
      </c>
      <c r="N8" s="324">
        <f>P89</f>
        <v>0</v>
      </c>
      <c r="O8" s="324"/>
    </row>
    <row r="9" spans="1:19" s="5" customFormat="1" x14ac:dyDescent="0.25">
      <c r="A9" s="18" t="s">
        <v>705</v>
      </c>
      <c r="N9" s="239"/>
      <c r="O9" s="239"/>
    </row>
    <row r="10" spans="1:19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  <c r="R10" s="51"/>
    </row>
    <row r="11" spans="1:19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9" s="52" customFormat="1" ht="10.5" customHeight="1" x14ac:dyDescent="0.25">
      <c r="A12" s="56">
        <v>1</v>
      </c>
      <c r="B12" s="56">
        <v>2</v>
      </c>
      <c r="C12" s="118">
        <v>3</v>
      </c>
      <c r="D12" s="118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9" s="177" customFormat="1" ht="13.8" x14ac:dyDescent="0.25">
      <c r="A13" s="59">
        <v>1</v>
      </c>
      <c r="B13" s="174"/>
      <c r="C13" s="84" t="s">
        <v>210</v>
      </c>
      <c r="D13" s="175" t="s">
        <v>92</v>
      </c>
      <c r="E13" s="176">
        <v>1</v>
      </c>
      <c r="F13" s="60"/>
      <c r="G13" s="60"/>
      <c r="H13" s="60"/>
      <c r="I13" s="60"/>
      <c r="J13" s="170"/>
      <c r="K13" s="60"/>
      <c r="L13" s="95"/>
      <c r="M13" s="60"/>
      <c r="N13" s="60"/>
      <c r="O13" s="60"/>
      <c r="P13" s="60"/>
    </row>
    <row r="14" spans="1:19" s="177" customFormat="1" ht="27.6" x14ac:dyDescent="0.25">
      <c r="A14" s="59"/>
      <c r="C14" s="168" t="s">
        <v>211</v>
      </c>
      <c r="D14" s="179"/>
      <c r="E14" s="180"/>
      <c r="F14" s="169"/>
      <c r="G14" s="169"/>
      <c r="H14" s="169"/>
      <c r="I14" s="169"/>
      <c r="J14" s="170"/>
      <c r="K14" s="60"/>
      <c r="L14" s="95"/>
      <c r="M14" s="60"/>
      <c r="N14" s="60"/>
      <c r="O14" s="60"/>
      <c r="P14" s="60"/>
      <c r="Q14" s="51"/>
      <c r="R14" s="51"/>
      <c r="S14" s="51"/>
    </row>
    <row r="15" spans="1:19" s="177" customFormat="1" ht="13.8" x14ac:dyDescent="0.25">
      <c r="A15" s="59">
        <v>2</v>
      </c>
      <c r="B15" s="174"/>
      <c r="C15" s="84" t="s">
        <v>212</v>
      </c>
      <c r="D15" s="175" t="s">
        <v>213</v>
      </c>
      <c r="E15" s="176">
        <v>1</v>
      </c>
      <c r="F15" s="60"/>
      <c r="G15" s="60"/>
      <c r="H15" s="60"/>
      <c r="I15" s="60"/>
      <c r="J15" s="170"/>
      <c r="K15" s="60"/>
      <c r="L15" s="95"/>
      <c r="M15" s="60"/>
      <c r="N15" s="60"/>
      <c r="O15" s="60"/>
      <c r="P15" s="60"/>
    </row>
    <row r="16" spans="1:19" s="177" customFormat="1" ht="13.8" x14ac:dyDescent="0.25">
      <c r="A16" s="59">
        <v>3</v>
      </c>
      <c r="B16" s="174"/>
      <c r="C16" s="84" t="s">
        <v>214</v>
      </c>
      <c r="D16" s="175" t="s">
        <v>213</v>
      </c>
      <c r="E16" s="176">
        <v>1</v>
      </c>
      <c r="F16" s="60"/>
      <c r="G16" s="60"/>
      <c r="H16" s="60"/>
      <c r="I16" s="60"/>
      <c r="J16" s="170"/>
      <c r="K16" s="60"/>
      <c r="L16" s="95"/>
      <c r="M16" s="60"/>
      <c r="N16" s="60"/>
      <c r="O16" s="60"/>
      <c r="P16" s="60"/>
    </row>
    <row r="17" spans="1:16" s="177" customFormat="1" ht="13.8" x14ac:dyDescent="0.25">
      <c r="A17" s="59">
        <v>4</v>
      </c>
      <c r="B17" s="174"/>
      <c r="C17" s="84" t="s">
        <v>215</v>
      </c>
      <c r="D17" s="175" t="s">
        <v>213</v>
      </c>
      <c r="E17" s="176">
        <v>1</v>
      </c>
      <c r="F17" s="60"/>
      <c r="G17" s="60"/>
      <c r="H17" s="60"/>
      <c r="I17" s="60"/>
      <c r="J17" s="170"/>
      <c r="K17" s="60"/>
      <c r="L17" s="95"/>
      <c r="M17" s="60"/>
      <c r="N17" s="60"/>
      <c r="O17" s="60"/>
      <c r="P17" s="60"/>
    </row>
    <row r="18" spans="1:16" s="177" customFormat="1" ht="13.8" x14ac:dyDescent="0.25">
      <c r="A18" s="59">
        <v>5</v>
      </c>
      <c r="B18" s="174"/>
      <c r="C18" s="84" t="s">
        <v>216</v>
      </c>
      <c r="D18" s="175" t="s">
        <v>213</v>
      </c>
      <c r="E18" s="176">
        <v>1</v>
      </c>
      <c r="F18" s="60"/>
      <c r="G18" s="60"/>
      <c r="H18" s="60"/>
      <c r="I18" s="60"/>
      <c r="J18" s="170"/>
      <c r="K18" s="60"/>
      <c r="L18" s="95"/>
      <c r="M18" s="60"/>
      <c r="N18" s="60"/>
      <c r="O18" s="60"/>
      <c r="P18" s="60"/>
    </row>
    <row r="19" spans="1:16" s="177" customFormat="1" ht="13.8" x14ac:dyDescent="0.25">
      <c r="A19" s="59">
        <v>6</v>
      </c>
      <c r="B19" s="174"/>
      <c r="C19" s="84" t="s">
        <v>217</v>
      </c>
      <c r="D19" s="175" t="s">
        <v>213</v>
      </c>
      <c r="E19" s="176">
        <v>1</v>
      </c>
      <c r="F19" s="60"/>
      <c r="G19" s="60"/>
      <c r="H19" s="60"/>
      <c r="I19" s="60"/>
      <c r="J19" s="170"/>
      <c r="K19" s="60"/>
      <c r="L19" s="95"/>
      <c r="M19" s="60"/>
      <c r="N19" s="60"/>
      <c r="O19" s="60"/>
      <c r="P19" s="60"/>
    </row>
    <row r="20" spans="1:16" s="177" customFormat="1" ht="13.8" x14ac:dyDescent="0.25">
      <c r="A20" s="59">
        <v>7</v>
      </c>
      <c r="B20" s="174"/>
      <c r="C20" s="84" t="s">
        <v>218</v>
      </c>
      <c r="D20" s="175" t="s">
        <v>88</v>
      </c>
      <c r="E20" s="176">
        <v>78</v>
      </c>
      <c r="F20" s="60"/>
      <c r="G20" s="60"/>
      <c r="H20" s="60"/>
      <c r="I20" s="60"/>
      <c r="J20" s="170"/>
      <c r="K20" s="60"/>
      <c r="L20" s="95"/>
      <c r="M20" s="60"/>
      <c r="N20" s="60"/>
      <c r="O20" s="60"/>
      <c r="P20" s="60"/>
    </row>
    <row r="21" spans="1:16" s="177" customFormat="1" ht="13.8" x14ac:dyDescent="0.25">
      <c r="A21" s="59">
        <v>8</v>
      </c>
      <c r="B21" s="174"/>
      <c r="C21" s="84" t="s">
        <v>219</v>
      </c>
      <c r="D21" s="175" t="s">
        <v>88</v>
      </c>
      <c r="E21" s="176">
        <v>10</v>
      </c>
      <c r="F21" s="60"/>
      <c r="G21" s="60"/>
      <c r="H21" s="60"/>
      <c r="I21" s="60"/>
      <c r="J21" s="170"/>
      <c r="K21" s="60"/>
      <c r="L21" s="95"/>
      <c r="M21" s="60"/>
      <c r="N21" s="60"/>
      <c r="O21" s="60"/>
      <c r="P21" s="60"/>
    </row>
    <row r="22" spans="1:16" s="177" customFormat="1" ht="13.8" x14ac:dyDescent="0.25">
      <c r="A22" s="59">
        <v>9</v>
      </c>
      <c r="B22" s="174"/>
      <c r="C22" s="84" t="s">
        <v>220</v>
      </c>
      <c r="D22" s="175" t="s">
        <v>88</v>
      </c>
      <c r="E22" s="176">
        <v>10</v>
      </c>
      <c r="F22" s="60"/>
      <c r="G22" s="60"/>
      <c r="H22" s="60"/>
      <c r="I22" s="60"/>
      <c r="J22" s="170"/>
      <c r="K22" s="60"/>
      <c r="L22" s="95"/>
      <c r="M22" s="60"/>
      <c r="N22" s="60"/>
      <c r="O22" s="60"/>
      <c r="P22" s="60"/>
    </row>
    <row r="23" spans="1:16" s="177" customFormat="1" ht="13.8" x14ac:dyDescent="0.25">
      <c r="A23" s="59">
        <v>10</v>
      </c>
      <c r="B23" s="174"/>
      <c r="C23" s="84" t="s">
        <v>221</v>
      </c>
      <c r="D23" s="175" t="s">
        <v>88</v>
      </c>
      <c r="E23" s="176">
        <v>35</v>
      </c>
      <c r="F23" s="60"/>
      <c r="G23" s="60"/>
      <c r="H23" s="60"/>
      <c r="I23" s="60"/>
      <c r="J23" s="170"/>
      <c r="K23" s="60"/>
      <c r="L23" s="95"/>
      <c r="M23" s="60"/>
      <c r="N23" s="60"/>
      <c r="O23" s="60"/>
      <c r="P23" s="60"/>
    </row>
    <row r="24" spans="1:16" s="177" customFormat="1" ht="13.8" x14ac:dyDescent="0.25">
      <c r="A24" s="59">
        <v>11</v>
      </c>
      <c r="B24" s="174"/>
      <c r="C24" s="84" t="s">
        <v>222</v>
      </c>
      <c r="D24" s="175" t="s">
        <v>88</v>
      </c>
      <c r="E24" s="176">
        <v>62</v>
      </c>
      <c r="F24" s="60"/>
      <c r="G24" s="60"/>
      <c r="H24" s="60"/>
      <c r="I24" s="60"/>
      <c r="J24" s="170"/>
      <c r="K24" s="60"/>
      <c r="L24" s="95"/>
      <c r="M24" s="60"/>
      <c r="N24" s="60"/>
      <c r="O24" s="60"/>
      <c r="P24" s="60"/>
    </row>
    <row r="25" spans="1:16" s="177" customFormat="1" ht="13.8" x14ac:dyDescent="0.25">
      <c r="A25" s="59">
        <v>12</v>
      </c>
      <c r="B25" s="174"/>
      <c r="C25" s="84" t="s">
        <v>223</v>
      </c>
      <c r="D25" s="175" t="s">
        <v>88</v>
      </c>
      <c r="E25" s="176">
        <v>240</v>
      </c>
      <c r="F25" s="60"/>
      <c r="G25" s="60"/>
      <c r="H25" s="60"/>
      <c r="I25" s="60"/>
      <c r="J25" s="170"/>
      <c r="K25" s="60"/>
      <c r="L25" s="95"/>
      <c r="M25" s="60"/>
      <c r="N25" s="60"/>
      <c r="O25" s="60"/>
      <c r="P25" s="60"/>
    </row>
    <row r="26" spans="1:16" s="177" customFormat="1" ht="13.8" x14ac:dyDescent="0.25">
      <c r="A26" s="59">
        <v>13</v>
      </c>
      <c r="B26" s="174"/>
      <c r="C26" s="84" t="s">
        <v>224</v>
      </c>
      <c r="D26" s="175" t="s">
        <v>88</v>
      </c>
      <c r="E26" s="176">
        <v>620</v>
      </c>
      <c r="F26" s="60"/>
      <c r="G26" s="60"/>
      <c r="H26" s="60"/>
      <c r="I26" s="60"/>
      <c r="J26" s="170"/>
      <c r="K26" s="60"/>
      <c r="L26" s="95"/>
      <c r="M26" s="60"/>
      <c r="N26" s="60"/>
      <c r="O26" s="60"/>
      <c r="P26" s="60"/>
    </row>
    <row r="27" spans="1:16" s="177" customFormat="1" ht="13.8" x14ac:dyDescent="0.25">
      <c r="A27" s="59">
        <v>14</v>
      </c>
      <c r="B27" s="174"/>
      <c r="C27" s="84" t="s">
        <v>225</v>
      </c>
      <c r="D27" s="175" t="s">
        <v>88</v>
      </c>
      <c r="E27" s="176">
        <v>2863</v>
      </c>
      <c r="F27" s="60"/>
      <c r="G27" s="60"/>
      <c r="H27" s="60"/>
      <c r="I27" s="60"/>
      <c r="J27" s="170"/>
      <c r="K27" s="60"/>
      <c r="L27" s="95"/>
      <c r="M27" s="60"/>
      <c r="N27" s="60"/>
      <c r="O27" s="60"/>
      <c r="P27" s="60"/>
    </row>
    <row r="28" spans="1:16" s="177" customFormat="1" ht="13.8" x14ac:dyDescent="0.25">
      <c r="A28" s="59">
        <v>15</v>
      </c>
      <c r="B28" s="174"/>
      <c r="C28" s="84" t="s">
        <v>226</v>
      </c>
      <c r="D28" s="175" t="s">
        <v>88</v>
      </c>
      <c r="E28" s="176">
        <v>2275</v>
      </c>
      <c r="F28" s="60"/>
      <c r="G28" s="60"/>
      <c r="H28" s="60"/>
      <c r="I28" s="60"/>
      <c r="J28" s="170"/>
      <c r="K28" s="60"/>
      <c r="L28" s="95"/>
      <c r="M28" s="60"/>
      <c r="N28" s="60"/>
      <c r="O28" s="60"/>
      <c r="P28" s="60"/>
    </row>
    <row r="29" spans="1:16" s="177" customFormat="1" ht="13.8" x14ac:dyDescent="0.25">
      <c r="A29" s="59"/>
      <c r="B29" s="174"/>
      <c r="C29" s="84" t="s">
        <v>227</v>
      </c>
      <c r="D29" s="175" t="s">
        <v>88</v>
      </c>
      <c r="E29" s="176">
        <v>340</v>
      </c>
      <c r="F29" s="60"/>
      <c r="G29" s="60"/>
      <c r="H29" s="60"/>
      <c r="I29" s="60"/>
      <c r="J29" s="170"/>
      <c r="K29" s="60"/>
      <c r="L29" s="95"/>
      <c r="M29" s="60"/>
      <c r="N29" s="60"/>
      <c r="O29" s="60"/>
      <c r="P29" s="60"/>
    </row>
    <row r="30" spans="1:16" s="177" customFormat="1" ht="13.8" x14ac:dyDescent="0.25">
      <c r="A30" s="59">
        <v>16</v>
      </c>
      <c r="B30" s="174"/>
      <c r="C30" s="84" t="s">
        <v>228</v>
      </c>
      <c r="D30" s="175" t="s">
        <v>88</v>
      </c>
      <c r="E30" s="176">
        <v>78</v>
      </c>
      <c r="F30" s="60"/>
      <c r="G30" s="60"/>
      <c r="H30" s="60"/>
      <c r="I30" s="60"/>
      <c r="J30" s="170"/>
      <c r="K30" s="60"/>
      <c r="L30" s="95"/>
      <c r="M30" s="60"/>
      <c r="N30" s="60"/>
      <c r="O30" s="60"/>
      <c r="P30" s="60"/>
    </row>
    <row r="31" spans="1:16" s="177" customFormat="1" ht="13.8" x14ac:dyDescent="0.25">
      <c r="A31" s="59">
        <v>17</v>
      </c>
      <c r="B31" s="174"/>
      <c r="C31" s="84" t="s">
        <v>229</v>
      </c>
      <c r="D31" s="175" t="s">
        <v>88</v>
      </c>
      <c r="E31" s="176">
        <v>80</v>
      </c>
      <c r="F31" s="60"/>
      <c r="G31" s="60"/>
      <c r="H31" s="60"/>
      <c r="I31" s="60"/>
      <c r="J31" s="170"/>
      <c r="K31" s="60"/>
      <c r="L31" s="95"/>
      <c r="M31" s="60"/>
      <c r="N31" s="60"/>
      <c r="O31" s="60"/>
      <c r="P31" s="60"/>
    </row>
    <row r="32" spans="1:16" s="177" customFormat="1" ht="13.8" x14ac:dyDescent="0.25">
      <c r="A32" s="59">
        <v>18</v>
      </c>
      <c r="B32" s="174"/>
      <c r="C32" s="84" t="s">
        <v>230</v>
      </c>
      <c r="D32" s="175" t="s">
        <v>88</v>
      </c>
      <c r="E32" s="176">
        <v>1200</v>
      </c>
      <c r="F32" s="60"/>
      <c r="G32" s="60"/>
      <c r="H32" s="60"/>
      <c r="I32" s="60"/>
      <c r="J32" s="170"/>
      <c r="K32" s="60"/>
      <c r="L32" s="95"/>
      <c r="M32" s="60"/>
      <c r="N32" s="60"/>
      <c r="O32" s="60"/>
      <c r="P32" s="60"/>
    </row>
    <row r="33" spans="1:19" s="177" customFormat="1" ht="13.8" x14ac:dyDescent="0.25">
      <c r="A33" s="59">
        <v>19</v>
      </c>
      <c r="B33" s="174"/>
      <c r="C33" s="84" t="s">
        <v>231</v>
      </c>
      <c r="D33" s="175" t="s">
        <v>88</v>
      </c>
      <c r="E33" s="176">
        <v>900</v>
      </c>
      <c r="F33" s="60"/>
      <c r="G33" s="60"/>
      <c r="H33" s="60"/>
      <c r="I33" s="60"/>
      <c r="J33" s="170"/>
      <c r="K33" s="60"/>
      <c r="L33" s="95"/>
      <c r="M33" s="60"/>
      <c r="N33" s="60"/>
      <c r="O33" s="60"/>
      <c r="P33" s="60"/>
    </row>
    <row r="34" spans="1:19" s="177" customFormat="1" ht="13.8" x14ac:dyDescent="0.25">
      <c r="A34" s="59">
        <v>20</v>
      </c>
      <c r="B34" s="174"/>
      <c r="C34" s="84" t="s">
        <v>232</v>
      </c>
      <c r="D34" s="175" t="s">
        <v>88</v>
      </c>
      <c r="E34" s="176">
        <v>9</v>
      </c>
      <c r="F34" s="60"/>
      <c r="G34" s="60"/>
      <c r="H34" s="60"/>
      <c r="I34" s="60"/>
      <c r="J34" s="170"/>
      <c r="K34" s="60"/>
      <c r="L34" s="95"/>
      <c r="M34" s="60"/>
      <c r="N34" s="60"/>
      <c r="O34" s="60"/>
      <c r="P34" s="60"/>
    </row>
    <row r="35" spans="1:19" s="177" customFormat="1" ht="13.8" x14ac:dyDescent="0.25">
      <c r="A35" s="59">
        <v>21</v>
      </c>
      <c r="B35" s="174"/>
      <c r="C35" s="84" t="s">
        <v>233</v>
      </c>
      <c r="D35" s="175" t="s">
        <v>234</v>
      </c>
      <c r="E35" s="176">
        <v>12</v>
      </c>
      <c r="F35" s="60"/>
      <c r="G35" s="60"/>
      <c r="H35" s="60"/>
      <c r="I35" s="60"/>
      <c r="J35" s="170"/>
      <c r="K35" s="60"/>
      <c r="L35" s="95"/>
      <c r="M35" s="60"/>
      <c r="N35" s="60"/>
      <c r="O35" s="60"/>
      <c r="P35" s="60"/>
    </row>
    <row r="36" spans="1:19" s="177" customFormat="1" ht="13.8" x14ac:dyDescent="0.25">
      <c r="A36" s="59">
        <v>22</v>
      </c>
      <c r="B36" s="174"/>
      <c r="C36" s="84" t="s">
        <v>235</v>
      </c>
      <c r="D36" s="175" t="s">
        <v>88</v>
      </c>
      <c r="E36" s="176">
        <v>83</v>
      </c>
      <c r="F36" s="60"/>
      <c r="G36" s="60"/>
      <c r="H36" s="60"/>
      <c r="I36" s="60"/>
      <c r="J36" s="170"/>
      <c r="K36" s="60"/>
      <c r="L36" s="95"/>
      <c r="M36" s="60"/>
      <c r="N36" s="60"/>
      <c r="O36" s="60"/>
      <c r="P36" s="60"/>
    </row>
    <row r="37" spans="1:19" s="177" customFormat="1" ht="13.8" x14ac:dyDescent="0.25">
      <c r="A37" s="59">
        <v>23</v>
      </c>
      <c r="B37" s="174"/>
      <c r="C37" s="84" t="s">
        <v>236</v>
      </c>
      <c r="D37" s="175" t="s">
        <v>88</v>
      </c>
      <c r="E37" s="176">
        <v>66</v>
      </c>
      <c r="F37" s="60"/>
      <c r="G37" s="60"/>
      <c r="H37" s="60"/>
      <c r="I37" s="60"/>
      <c r="J37" s="170"/>
      <c r="K37" s="60"/>
      <c r="L37" s="95"/>
      <c r="M37" s="60"/>
      <c r="N37" s="60"/>
      <c r="O37" s="60"/>
      <c r="P37" s="60"/>
    </row>
    <row r="38" spans="1:19" s="177" customFormat="1" ht="13.8" x14ac:dyDescent="0.25">
      <c r="A38" s="59">
        <v>24</v>
      </c>
      <c r="B38" s="174"/>
      <c r="C38" s="84" t="s">
        <v>237</v>
      </c>
      <c r="D38" s="175" t="s">
        <v>234</v>
      </c>
      <c r="E38" s="176">
        <v>1</v>
      </c>
      <c r="F38" s="60"/>
      <c r="G38" s="60"/>
      <c r="H38" s="60"/>
      <c r="I38" s="60"/>
      <c r="J38" s="170"/>
      <c r="K38" s="60"/>
      <c r="L38" s="95"/>
      <c r="M38" s="60"/>
      <c r="N38" s="60"/>
      <c r="O38" s="60"/>
      <c r="P38" s="60"/>
    </row>
    <row r="39" spans="1:19" s="177" customFormat="1" ht="13.8" x14ac:dyDescent="0.25">
      <c r="A39" s="181"/>
      <c r="B39" s="178"/>
      <c r="C39" s="182" t="s">
        <v>238</v>
      </c>
      <c r="D39" s="183"/>
      <c r="E39" s="171"/>
      <c r="F39" s="172"/>
      <c r="G39" s="170"/>
      <c r="H39" s="172"/>
      <c r="I39" s="170"/>
      <c r="J39" s="172"/>
      <c r="K39" s="60"/>
      <c r="L39" s="95"/>
      <c r="M39" s="60"/>
      <c r="N39" s="60"/>
      <c r="O39" s="60"/>
      <c r="P39" s="60"/>
      <c r="Q39" s="51"/>
      <c r="R39" s="51"/>
      <c r="S39" s="51"/>
    </row>
    <row r="40" spans="1:19" s="177" customFormat="1" ht="13.8" x14ac:dyDescent="0.25">
      <c r="A40" s="59">
        <v>25</v>
      </c>
      <c r="B40" s="174"/>
      <c r="C40" s="84" t="s">
        <v>239</v>
      </c>
      <c r="D40" s="175" t="s">
        <v>88</v>
      </c>
      <c r="E40" s="176" t="s">
        <v>240</v>
      </c>
      <c r="F40" s="60"/>
      <c r="G40" s="60"/>
      <c r="H40" s="60"/>
      <c r="I40" s="60"/>
      <c r="J40" s="170"/>
      <c r="K40" s="60"/>
      <c r="L40" s="95"/>
      <c r="M40" s="60"/>
      <c r="N40" s="60"/>
      <c r="O40" s="60"/>
      <c r="P40" s="60"/>
    </row>
    <row r="41" spans="1:19" s="177" customFormat="1" ht="13.8" x14ac:dyDescent="0.25">
      <c r="A41" s="59">
        <v>26</v>
      </c>
      <c r="B41" s="174"/>
      <c r="C41" s="84" t="s">
        <v>241</v>
      </c>
      <c r="D41" s="175"/>
      <c r="E41" s="176"/>
      <c r="F41" s="60"/>
      <c r="G41" s="60"/>
      <c r="H41" s="60"/>
      <c r="I41" s="60"/>
      <c r="J41" s="170"/>
      <c r="K41" s="60"/>
      <c r="L41" s="95"/>
      <c r="M41" s="60"/>
      <c r="N41" s="60"/>
      <c r="O41" s="60"/>
      <c r="P41" s="60"/>
    </row>
    <row r="42" spans="1:19" s="177" customFormat="1" ht="13.8" x14ac:dyDescent="0.25">
      <c r="A42" s="59">
        <v>27</v>
      </c>
      <c r="B42" s="174"/>
      <c r="C42" s="84" t="s">
        <v>242</v>
      </c>
      <c r="D42" s="175" t="s">
        <v>213</v>
      </c>
      <c r="E42" s="176">
        <v>30</v>
      </c>
      <c r="F42" s="60"/>
      <c r="G42" s="60"/>
      <c r="H42" s="60"/>
      <c r="I42" s="60"/>
      <c r="J42" s="170"/>
      <c r="K42" s="60"/>
      <c r="L42" s="95"/>
      <c r="M42" s="60"/>
      <c r="N42" s="60"/>
      <c r="O42" s="60"/>
      <c r="P42" s="60"/>
    </row>
    <row r="43" spans="1:19" s="177" customFormat="1" ht="13.8" x14ac:dyDescent="0.25">
      <c r="A43" s="59">
        <v>28</v>
      </c>
      <c r="B43" s="174"/>
      <c r="C43" s="84" t="s">
        <v>243</v>
      </c>
      <c r="D43" s="175" t="s">
        <v>213</v>
      </c>
      <c r="E43" s="176">
        <v>43</v>
      </c>
      <c r="F43" s="60"/>
      <c r="G43" s="60"/>
      <c r="H43" s="60"/>
      <c r="I43" s="60"/>
      <c r="J43" s="170"/>
      <c r="K43" s="60"/>
      <c r="L43" s="95"/>
      <c r="M43" s="60"/>
      <c r="N43" s="60"/>
      <c r="O43" s="60"/>
      <c r="P43" s="60"/>
    </row>
    <row r="44" spans="1:19" s="177" customFormat="1" ht="13.8" x14ac:dyDescent="0.25">
      <c r="A44" s="59">
        <v>29</v>
      </c>
      <c r="B44" s="174"/>
      <c r="C44" s="84" t="s">
        <v>244</v>
      </c>
      <c r="D44" s="175" t="s">
        <v>213</v>
      </c>
      <c r="E44" s="176">
        <v>16</v>
      </c>
      <c r="F44" s="60"/>
      <c r="G44" s="60"/>
      <c r="H44" s="60"/>
      <c r="I44" s="60"/>
      <c r="J44" s="170"/>
      <c r="K44" s="60"/>
      <c r="L44" s="95"/>
      <c r="M44" s="60"/>
      <c r="N44" s="60"/>
      <c r="O44" s="60"/>
      <c r="P44" s="60"/>
    </row>
    <row r="45" spans="1:19" s="177" customFormat="1" ht="13.8" x14ac:dyDescent="0.25">
      <c r="A45" s="59">
        <v>30</v>
      </c>
      <c r="B45" s="174"/>
      <c r="C45" s="84" t="s">
        <v>245</v>
      </c>
      <c r="D45" s="175" t="s">
        <v>213</v>
      </c>
      <c r="E45" s="176">
        <v>11</v>
      </c>
      <c r="F45" s="60"/>
      <c r="G45" s="60"/>
      <c r="H45" s="60"/>
      <c r="I45" s="60"/>
      <c r="J45" s="170"/>
      <c r="K45" s="60"/>
      <c r="L45" s="95"/>
      <c r="M45" s="60"/>
      <c r="N45" s="60"/>
      <c r="O45" s="60"/>
      <c r="P45" s="60"/>
    </row>
    <row r="46" spans="1:19" s="177" customFormat="1" ht="13.8" x14ac:dyDescent="0.25">
      <c r="A46" s="59">
        <v>31</v>
      </c>
      <c r="B46" s="174"/>
      <c r="C46" s="84" t="s">
        <v>246</v>
      </c>
      <c r="D46" s="175" t="s">
        <v>213</v>
      </c>
      <c r="E46" s="176">
        <v>2</v>
      </c>
      <c r="F46" s="60"/>
      <c r="G46" s="60"/>
      <c r="H46" s="60"/>
      <c r="I46" s="60"/>
      <c r="J46" s="170"/>
      <c r="K46" s="60"/>
      <c r="L46" s="95"/>
      <c r="M46" s="60"/>
      <c r="N46" s="60"/>
      <c r="O46" s="60"/>
      <c r="P46" s="60"/>
    </row>
    <row r="47" spans="1:19" s="177" customFormat="1" ht="13.8" x14ac:dyDescent="0.25">
      <c r="A47" s="59">
        <v>32</v>
      </c>
      <c r="B47" s="174"/>
      <c r="C47" s="84" t="s">
        <v>247</v>
      </c>
      <c r="D47" s="175" t="s">
        <v>213</v>
      </c>
      <c r="E47" s="176">
        <v>5</v>
      </c>
      <c r="F47" s="60"/>
      <c r="G47" s="60"/>
      <c r="H47" s="60"/>
      <c r="I47" s="60"/>
      <c r="J47" s="170"/>
      <c r="K47" s="60"/>
      <c r="L47" s="95"/>
      <c r="M47" s="60"/>
      <c r="N47" s="60"/>
      <c r="O47" s="60"/>
      <c r="P47" s="60"/>
    </row>
    <row r="48" spans="1:19" s="177" customFormat="1" ht="13.8" x14ac:dyDescent="0.25">
      <c r="A48" s="59">
        <v>33</v>
      </c>
      <c r="B48" s="174"/>
      <c r="C48" s="84" t="s">
        <v>248</v>
      </c>
      <c r="D48" s="175" t="s">
        <v>213</v>
      </c>
      <c r="E48" s="176">
        <v>17</v>
      </c>
      <c r="F48" s="60"/>
      <c r="G48" s="60"/>
      <c r="H48" s="60"/>
      <c r="I48" s="60"/>
      <c r="J48" s="170"/>
      <c r="K48" s="60"/>
      <c r="L48" s="95"/>
      <c r="M48" s="60"/>
      <c r="N48" s="60"/>
      <c r="O48" s="60"/>
      <c r="P48" s="60"/>
    </row>
    <row r="49" spans="1:16" s="177" customFormat="1" ht="13.8" x14ac:dyDescent="0.25">
      <c r="A49" s="59">
        <v>34</v>
      </c>
      <c r="B49" s="174"/>
      <c r="C49" s="84" t="s">
        <v>249</v>
      </c>
      <c r="D49" s="175" t="s">
        <v>213</v>
      </c>
      <c r="E49" s="176">
        <v>2</v>
      </c>
      <c r="F49" s="60"/>
      <c r="G49" s="60"/>
      <c r="H49" s="60"/>
      <c r="I49" s="60"/>
      <c r="J49" s="170"/>
      <c r="K49" s="60"/>
      <c r="L49" s="95"/>
      <c r="M49" s="60"/>
      <c r="N49" s="60"/>
      <c r="O49" s="60"/>
      <c r="P49" s="60"/>
    </row>
    <row r="50" spans="1:16" s="177" customFormat="1" ht="13.8" x14ac:dyDescent="0.25">
      <c r="A50" s="59">
        <v>35</v>
      </c>
      <c r="B50" s="174"/>
      <c r="C50" s="84" t="s">
        <v>250</v>
      </c>
      <c r="D50" s="175" t="s">
        <v>213</v>
      </c>
      <c r="E50" s="176">
        <v>3</v>
      </c>
      <c r="F50" s="60"/>
      <c r="G50" s="60"/>
      <c r="H50" s="60"/>
      <c r="I50" s="60"/>
      <c r="J50" s="170"/>
      <c r="K50" s="60"/>
      <c r="L50" s="95"/>
      <c r="M50" s="60"/>
      <c r="N50" s="60"/>
      <c r="O50" s="60"/>
      <c r="P50" s="60"/>
    </row>
    <row r="51" spans="1:16" s="177" customFormat="1" ht="13.8" x14ac:dyDescent="0.25">
      <c r="A51" s="59">
        <v>36</v>
      </c>
      <c r="B51" s="174"/>
      <c r="C51" s="84" t="s">
        <v>251</v>
      </c>
      <c r="D51" s="175" t="s">
        <v>213</v>
      </c>
      <c r="E51" s="176">
        <v>2</v>
      </c>
      <c r="F51" s="60"/>
      <c r="G51" s="60"/>
      <c r="H51" s="60"/>
      <c r="I51" s="60"/>
      <c r="J51" s="170"/>
      <c r="K51" s="60"/>
      <c r="L51" s="95"/>
      <c r="M51" s="60"/>
      <c r="N51" s="60"/>
      <c r="O51" s="60"/>
      <c r="P51" s="60"/>
    </row>
    <row r="52" spans="1:16" s="177" customFormat="1" ht="13.8" x14ac:dyDescent="0.25">
      <c r="A52" s="59">
        <v>37</v>
      </c>
      <c r="B52" s="174"/>
      <c r="C52" s="84" t="s">
        <v>252</v>
      </c>
      <c r="D52" s="175" t="s">
        <v>213</v>
      </c>
      <c r="E52" s="176">
        <v>4</v>
      </c>
      <c r="F52" s="60"/>
      <c r="G52" s="60"/>
      <c r="H52" s="60"/>
      <c r="I52" s="60"/>
      <c r="J52" s="170"/>
      <c r="K52" s="60"/>
      <c r="L52" s="95"/>
      <c r="M52" s="60"/>
      <c r="N52" s="60"/>
      <c r="O52" s="60"/>
      <c r="P52" s="60"/>
    </row>
    <row r="53" spans="1:16" s="177" customFormat="1" ht="13.8" x14ac:dyDescent="0.25">
      <c r="A53" s="59">
        <v>38</v>
      </c>
      <c r="B53" s="174"/>
      <c r="C53" s="84" t="s">
        <v>253</v>
      </c>
      <c r="D53" s="175" t="s">
        <v>213</v>
      </c>
      <c r="E53" s="176">
        <v>5</v>
      </c>
      <c r="F53" s="60"/>
      <c r="G53" s="60"/>
      <c r="H53" s="60"/>
      <c r="I53" s="60"/>
      <c r="J53" s="170"/>
      <c r="K53" s="60"/>
      <c r="L53" s="95"/>
      <c r="M53" s="60"/>
      <c r="N53" s="60"/>
      <c r="O53" s="60"/>
      <c r="P53" s="60"/>
    </row>
    <row r="54" spans="1:16" s="177" customFormat="1" ht="13.8" x14ac:dyDescent="0.25">
      <c r="A54" s="59">
        <v>39</v>
      </c>
      <c r="B54" s="174"/>
      <c r="C54" s="84" t="s">
        <v>254</v>
      </c>
      <c r="D54" s="175" t="s">
        <v>213</v>
      </c>
      <c r="E54" s="176">
        <v>8</v>
      </c>
      <c r="F54" s="60"/>
      <c r="G54" s="60"/>
      <c r="H54" s="60"/>
      <c r="I54" s="60"/>
      <c r="J54" s="170"/>
      <c r="K54" s="60"/>
      <c r="L54" s="95"/>
      <c r="M54" s="60"/>
      <c r="N54" s="60"/>
      <c r="O54" s="60"/>
      <c r="P54" s="60"/>
    </row>
    <row r="55" spans="1:16" s="177" customFormat="1" ht="13.8" x14ac:dyDescent="0.25">
      <c r="A55" s="59">
        <v>40</v>
      </c>
      <c r="B55" s="174"/>
      <c r="C55" s="84" t="s">
        <v>255</v>
      </c>
      <c r="D55" s="175" t="s">
        <v>213</v>
      </c>
      <c r="E55" s="176" t="s">
        <v>256</v>
      </c>
      <c r="F55" s="60"/>
      <c r="G55" s="60"/>
      <c r="H55" s="60"/>
      <c r="I55" s="60"/>
      <c r="J55" s="170"/>
      <c r="K55" s="60"/>
      <c r="L55" s="95"/>
      <c r="M55" s="60"/>
      <c r="N55" s="60"/>
      <c r="O55" s="60"/>
      <c r="P55" s="60"/>
    </row>
    <row r="56" spans="1:16" s="177" customFormat="1" ht="13.8" x14ac:dyDescent="0.25">
      <c r="A56" s="59">
        <v>41</v>
      </c>
      <c r="B56" s="174"/>
      <c r="C56" s="84" t="s">
        <v>257</v>
      </c>
      <c r="D56" s="175" t="s">
        <v>213</v>
      </c>
      <c r="E56" s="176" t="s">
        <v>258</v>
      </c>
      <c r="F56" s="60"/>
      <c r="G56" s="60"/>
      <c r="H56" s="60"/>
      <c r="I56" s="60"/>
      <c r="J56" s="170"/>
      <c r="K56" s="60"/>
      <c r="L56" s="95"/>
      <c r="M56" s="60"/>
      <c r="N56" s="60"/>
      <c r="O56" s="60"/>
      <c r="P56" s="60"/>
    </row>
    <row r="57" spans="1:16" s="177" customFormat="1" ht="13.8" x14ac:dyDescent="0.25">
      <c r="A57" s="59">
        <v>42</v>
      </c>
      <c r="B57" s="174"/>
      <c r="C57" s="84" t="s">
        <v>259</v>
      </c>
      <c r="D57" s="175" t="s">
        <v>213</v>
      </c>
      <c r="E57" s="176">
        <v>8</v>
      </c>
      <c r="F57" s="60"/>
      <c r="G57" s="60"/>
      <c r="H57" s="60"/>
      <c r="I57" s="60"/>
      <c r="J57" s="170"/>
      <c r="K57" s="60"/>
      <c r="L57" s="95"/>
      <c r="M57" s="60"/>
      <c r="N57" s="60"/>
      <c r="O57" s="60"/>
      <c r="P57" s="60"/>
    </row>
    <row r="58" spans="1:16" s="177" customFormat="1" ht="13.8" x14ac:dyDescent="0.25">
      <c r="A58" s="59">
        <v>43</v>
      </c>
      <c r="B58" s="174"/>
      <c r="C58" s="84" t="s">
        <v>237</v>
      </c>
      <c r="D58" s="175" t="s">
        <v>260</v>
      </c>
      <c r="E58" s="176" t="s">
        <v>27</v>
      </c>
      <c r="F58" s="60"/>
      <c r="G58" s="60"/>
      <c r="H58" s="60"/>
      <c r="I58" s="60"/>
      <c r="J58" s="170"/>
      <c r="K58" s="60"/>
      <c r="L58" s="95"/>
      <c r="M58" s="60"/>
      <c r="N58" s="60"/>
      <c r="O58" s="60"/>
      <c r="P58" s="60"/>
    </row>
    <row r="59" spans="1:16" s="177" customFormat="1" ht="13.8" x14ac:dyDescent="0.25">
      <c r="A59" s="59"/>
      <c r="B59" s="174"/>
      <c r="C59" s="185" t="s">
        <v>261</v>
      </c>
      <c r="D59" s="175"/>
      <c r="E59" s="176"/>
      <c r="F59" s="60"/>
      <c r="G59" s="60"/>
      <c r="H59" s="60"/>
      <c r="I59" s="60"/>
      <c r="J59" s="170"/>
      <c r="K59" s="60"/>
      <c r="L59" s="95"/>
      <c r="M59" s="60"/>
      <c r="N59" s="60"/>
      <c r="O59" s="60"/>
      <c r="P59" s="60"/>
    </row>
    <row r="60" spans="1:16" s="177" customFormat="1" ht="13.8" x14ac:dyDescent="0.25">
      <c r="A60" s="70">
        <v>44</v>
      </c>
      <c r="B60" s="286"/>
      <c r="C60" s="287" t="s">
        <v>262</v>
      </c>
      <c r="D60" s="288" t="s">
        <v>213</v>
      </c>
      <c r="E60" s="289">
        <v>132</v>
      </c>
      <c r="F60" s="117"/>
      <c r="G60" s="117"/>
      <c r="H60" s="117"/>
      <c r="I60" s="117"/>
      <c r="J60" s="290"/>
      <c r="K60" s="117"/>
      <c r="L60" s="291"/>
      <c r="M60" s="117"/>
      <c r="N60" s="117"/>
      <c r="O60" s="117"/>
      <c r="P60" s="117"/>
    </row>
    <row r="61" spans="1:16" s="177" customFormat="1" ht="13.8" x14ac:dyDescent="0.25">
      <c r="A61" s="73">
        <v>45</v>
      </c>
      <c r="B61" s="174"/>
      <c r="C61" s="84" t="s">
        <v>263</v>
      </c>
      <c r="D61" s="175" t="s">
        <v>213</v>
      </c>
      <c r="E61" s="284">
        <v>22</v>
      </c>
      <c r="F61" s="75"/>
      <c r="G61" s="75"/>
      <c r="H61" s="75"/>
      <c r="I61" s="75"/>
      <c r="J61" s="170"/>
      <c r="K61" s="75"/>
      <c r="L61" s="112"/>
      <c r="M61" s="75"/>
      <c r="N61" s="75"/>
      <c r="O61" s="75"/>
      <c r="P61" s="75"/>
    </row>
    <row r="62" spans="1:16" s="177" customFormat="1" ht="13.8" x14ac:dyDescent="0.25">
      <c r="A62" s="73">
        <v>46</v>
      </c>
      <c r="B62" s="174"/>
      <c r="C62" s="84" t="s">
        <v>264</v>
      </c>
      <c r="D62" s="175" t="s">
        <v>213</v>
      </c>
      <c r="E62" s="284">
        <v>1</v>
      </c>
      <c r="F62" s="75"/>
      <c r="G62" s="75"/>
      <c r="H62" s="75"/>
      <c r="I62" s="75"/>
      <c r="J62" s="170"/>
      <c r="K62" s="75"/>
      <c r="L62" s="112"/>
      <c r="M62" s="75"/>
      <c r="N62" s="75"/>
      <c r="O62" s="75"/>
      <c r="P62" s="75"/>
    </row>
    <row r="63" spans="1:16" s="177" customFormat="1" ht="13.8" x14ac:dyDescent="0.25">
      <c r="A63" s="73">
        <v>47</v>
      </c>
      <c r="B63" s="174"/>
      <c r="C63" s="84" t="s">
        <v>265</v>
      </c>
      <c r="D63" s="175" t="s">
        <v>213</v>
      </c>
      <c r="E63" s="284">
        <v>197</v>
      </c>
      <c r="F63" s="75"/>
      <c r="G63" s="75"/>
      <c r="H63" s="75"/>
      <c r="I63" s="75"/>
      <c r="J63" s="170"/>
      <c r="K63" s="75"/>
      <c r="L63" s="112"/>
      <c r="M63" s="75"/>
      <c r="N63" s="75"/>
      <c r="O63" s="75"/>
      <c r="P63" s="75"/>
    </row>
    <row r="64" spans="1:16" s="177" customFormat="1" ht="13.8" x14ac:dyDescent="0.25">
      <c r="A64" s="73">
        <v>48</v>
      </c>
      <c r="B64" s="174"/>
      <c r="C64" s="84" t="s">
        <v>266</v>
      </c>
      <c r="D64" s="175" t="s">
        <v>213</v>
      </c>
      <c r="E64" s="284">
        <v>350</v>
      </c>
      <c r="F64" s="75"/>
      <c r="G64" s="75"/>
      <c r="H64" s="75"/>
      <c r="I64" s="75"/>
      <c r="J64" s="170"/>
      <c r="K64" s="75"/>
      <c r="L64" s="112"/>
      <c r="M64" s="75"/>
      <c r="N64" s="75"/>
      <c r="O64" s="75"/>
      <c r="P64" s="75"/>
    </row>
    <row r="65" spans="1:19" s="177" customFormat="1" ht="13.8" x14ac:dyDescent="0.25">
      <c r="A65" s="73">
        <v>49</v>
      </c>
      <c r="B65" s="174"/>
      <c r="C65" s="84" t="s">
        <v>267</v>
      </c>
      <c r="D65" s="175" t="s">
        <v>260</v>
      </c>
      <c r="E65" s="284">
        <v>1</v>
      </c>
      <c r="F65" s="75"/>
      <c r="G65" s="75"/>
      <c r="H65" s="75"/>
      <c r="I65" s="75"/>
      <c r="J65" s="170"/>
      <c r="K65" s="75"/>
      <c r="L65" s="112"/>
      <c r="M65" s="75"/>
      <c r="N65" s="75"/>
      <c r="O65" s="75"/>
      <c r="P65" s="75"/>
    </row>
    <row r="66" spans="1:19" s="177" customFormat="1" ht="26.4" x14ac:dyDescent="0.25">
      <c r="A66" s="73"/>
      <c r="B66" s="174"/>
      <c r="C66" s="84" t="s">
        <v>268</v>
      </c>
      <c r="D66" s="175" t="s">
        <v>122</v>
      </c>
      <c r="E66" s="284">
        <v>1</v>
      </c>
      <c r="F66" s="75"/>
      <c r="G66" s="75"/>
      <c r="H66" s="75"/>
      <c r="I66" s="75"/>
      <c r="J66" s="170"/>
      <c r="K66" s="75"/>
      <c r="L66" s="112"/>
      <c r="M66" s="75"/>
      <c r="N66" s="75"/>
      <c r="O66" s="75"/>
      <c r="P66" s="75"/>
    </row>
    <row r="67" spans="1:19" s="177" customFormat="1" ht="16.2" x14ac:dyDescent="0.35">
      <c r="A67" s="73"/>
      <c r="B67" s="171"/>
      <c r="C67" s="182" t="s">
        <v>269</v>
      </c>
      <c r="D67" s="173"/>
      <c r="E67" s="173"/>
      <c r="F67" s="172"/>
      <c r="G67" s="170"/>
      <c r="H67" s="172"/>
      <c r="I67" s="172"/>
      <c r="J67" s="172"/>
      <c r="K67" s="75"/>
      <c r="L67" s="112"/>
      <c r="M67" s="75"/>
      <c r="N67" s="75"/>
      <c r="O67" s="75"/>
      <c r="P67" s="75"/>
      <c r="Q67" s="184"/>
      <c r="R67" s="184"/>
      <c r="S67" s="184"/>
    </row>
    <row r="68" spans="1:19" s="177" customFormat="1" ht="13.8" x14ac:dyDescent="0.25">
      <c r="A68" s="73">
        <v>50</v>
      </c>
      <c r="B68" s="174"/>
      <c r="C68" s="84" t="s">
        <v>270</v>
      </c>
      <c r="D68" s="175" t="s">
        <v>260</v>
      </c>
      <c r="E68" s="284">
        <v>2</v>
      </c>
      <c r="F68" s="75"/>
      <c r="G68" s="75"/>
      <c r="H68" s="75"/>
      <c r="I68" s="75"/>
      <c r="J68" s="170"/>
      <c r="K68" s="75"/>
      <c r="L68" s="112"/>
      <c r="M68" s="75"/>
      <c r="N68" s="75"/>
      <c r="O68" s="75"/>
      <c r="P68" s="75"/>
    </row>
    <row r="69" spans="1:19" s="177" customFormat="1" ht="13.8" x14ac:dyDescent="0.25">
      <c r="A69" s="73">
        <v>51</v>
      </c>
      <c r="B69" s="174"/>
      <c r="C69" s="84" t="s">
        <v>271</v>
      </c>
      <c r="D69" s="175" t="s">
        <v>213</v>
      </c>
      <c r="E69" s="284">
        <v>2</v>
      </c>
      <c r="F69" s="75"/>
      <c r="G69" s="75"/>
      <c r="H69" s="75"/>
      <c r="I69" s="75"/>
      <c r="J69" s="170"/>
      <c r="K69" s="75"/>
      <c r="L69" s="112"/>
      <c r="M69" s="75"/>
      <c r="N69" s="75"/>
      <c r="O69" s="75"/>
      <c r="P69" s="75"/>
    </row>
    <row r="70" spans="1:19" s="177" customFormat="1" ht="13.8" x14ac:dyDescent="0.25">
      <c r="A70" s="73">
        <v>52</v>
      </c>
      <c r="B70" s="174"/>
      <c r="C70" s="84" t="s">
        <v>272</v>
      </c>
      <c r="D70" s="175" t="s">
        <v>88</v>
      </c>
      <c r="E70" s="284">
        <v>504</v>
      </c>
      <c r="F70" s="75"/>
      <c r="G70" s="75"/>
      <c r="H70" s="75"/>
      <c r="I70" s="75"/>
      <c r="J70" s="170"/>
      <c r="K70" s="75"/>
      <c r="L70" s="112"/>
      <c r="M70" s="75"/>
      <c r="N70" s="75"/>
      <c r="O70" s="75"/>
      <c r="P70" s="75"/>
    </row>
    <row r="71" spans="1:19" s="177" customFormat="1" ht="13.8" x14ac:dyDescent="0.25">
      <c r="A71" s="73">
        <v>53</v>
      </c>
      <c r="B71" s="174"/>
      <c r="C71" s="84" t="s">
        <v>273</v>
      </c>
      <c r="D71" s="175" t="s">
        <v>213</v>
      </c>
      <c r="E71" s="284">
        <v>7</v>
      </c>
      <c r="F71" s="75"/>
      <c r="G71" s="75"/>
      <c r="H71" s="75"/>
      <c r="I71" s="75"/>
      <c r="J71" s="170"/>
      <c r="K71" s="75"/>
      <c r="L71" s="112"/>
      <c r="M71" s="75"/>
      <c r="N71" s="75"/>
      <c r="O71" s="75"/>
      <c r="P71" s="75"/>
    </row>
    <row r="72" spans="1:19" s="177" customFormat="1" ht="13.8" x14ac:dyDescent="0.25">
      <c r="A72" s="73">
        <v>54</v>
      </c>
      <c r="B72" s="174"/>
      <c r="C72" s="84" t="s">
        <v>274</v>
      </c>
      <c r="D72" s="175" t="s">
        <v>88</v>
      </c>
      <c r="E72" s="284">
        <v>11</v>
      </c>
      <c r="F72" s="75"/>
      <c r="G72" s="75"/>
      <c r="H72" s="75"/>
      <c r="I72" s="75"/>
      <c r="J72" s="170"/>
      <c r="K72" s="75"/>
      <c r="L72" s="112"/>
      <c r="M72" s="75"/>
      <c r="N72" s="75"/>
      <c r="O72" s="75"/>
      <c r="P72" s="75"/>
    </row>
    <row r="73" spans="1:19" s="177" customFormat="1" ht="13.8" x14ac:dyDescent="0.25">
      <c r="A73" s="73">
        <v>55</v>
      </c>
      <c r="B73" s="174"/>
      <c r="C73" s="84" t="s">
        <v>275</v>
      </c>
      <c r="D73" s="175" t="s">
        <v>213</v>
      </c>
      <c r="E73" s="284">
        <v>60</v>
      </c>
      <c r="F73" s="75"/>
      <c r="G73" s="75"/>
      <c r="H73" s="75"/>
      <c r="I73" s="75"/>
      <c r="J73" s="170"/>
      <c r="K73" s="75"/>
      <c r="L73" s="112"/>
      <c r="M73" s="75"/>
      <c r="N73" s="75"/>
      <c r="O73" s="75"/>
      <c r="P73" s="75"/>
    </row>
    <row r="74" spans="1:19" s="177" customFormat="1" ht="13.8" x14ac:dyDescent="0.25">
      <c r="A74" s="73">
        <v>56</v>
      </c>
      <c r="B74" s="174"/>
      <c r="C74" s="84" t="s">
        <v>276</v>
      </c>
      <c r="D74" s="175" t="s">
        <v>88</v>
      </c>
      <c r="E74" s="284">
        <v>20</v>
      </c>
      <c r="F74" s="75"/>
      <c r="G74" s="75"/>
      <c r="H74" s="75"/>
      <c r="I74" s="75"/>
      <c r="J74" s="170"/>
      <c r="K74" s="75"/>
      <c r="L74" s="112"/>
      <c r="M74" s="75"/>
      <c r="N74" s="75"/>
      <c r="O74" s="75"/>
      <c r="P74" s="75"/>
    </row>
    <row r="75" spans="1:19" s="177" customFormat="1" ht="13.8" x14ac:dyDescent="0.25">
      <c r="A75" s="73">
        <v>57</v>
      </c>
      <c r="B75" s="174"/>
      <c r="C75" s="84" t="s">
        <v>277</v>
      </c>
      <c r="D75" s="175" t="s">
        <v>213</v>
      </c>
      <c r="E75" s="284">
        <v>39</v>
      </c>
      <c r="F75" s="75"/>
      <c r="G75" s="75"/>
      <c r="H75" s="75"/>
      <c r="I75" s="75"/>
      <c r="J75" s="170"/>
      <c r="K75" s="75"/>
      <c r="L75" s="112"/>
      <c r="M75" s="75"/>
      <c r="N75" s="75"/>
      <c r="O75" s="75"/>
      <c r="P75" s="75"/>
    </row>
    <row r="76" spans="1:19" s="177" customFormat="1" ht="13.8" x14ac:dyDescent="0.25">
      <c r="A76" s="73">
        <v>58</v>
      </c>
      <c r="B76" s="174"/>
      <c r="C76" s="84" t="s">
        <v>278</v>
      </c>
      <c r="D76" s="175" t="s">
        <v>213</v>
      </c>
      <c r="E76" s="284">
        <v>6</v>
      </c>
      <c r="F76" s="75"/>
      <c r="G76" s="75"/>
      <c r="H76" s="75"/>
      <c r="I76" s="75"/>
      <c r="J76" s="170"/>
      <c r="K76" s="75"/>
      <c r="L76" s="112"/>
      <c r="M76" s="75"/>
      <c r="N76" s="75"/>
      <c r="O76" s="75"/>
      <c r="P76" s="75"/>
    </row>
    <row r="77" spans="1:19" s="177" customFormat="1" ht="13.8" x14ac:dyDescent="0.25">
      <c r="A77" s="73">
        <v>59</v>
      </c>
      <c r="B77" s="174"/>
      <c r="C77" s="84" t="s">
        <v>279</v>
      </c>
      <c r="D77" s="175" t="s">
        <v>213</v>
      </c>
      <c r="E77" s="284">
        <v>120</v>
      </c>
      <c r="F77" s="75"/>
      <c r="G77" s="75"/>
      <c r="H77" s="75"/>
      <c r="I77" s="75"/>
      <c r="J77" s="170"/>
      <c r="K77" s="75"/>
      <c r="L77" s="112"/>
      <c r="M77" s="75"/>
      <c r="N77" s="75"/>
      <c r="O77" s="75"/>
      <c r="P77" s="75"/>
    </row>
    <row r="78" spans="1:19" s="177" customFormat="1" ht="13.8" x14ac:dyDescent="0.25">
      <c r="A78" s="73">
        <v>60</v>
      </c>
      <c r="B78" s="174"/>
      <c r="C78" s="84" t="s">
        <v>280</v>
      </c>
      <c r="D78" s="175" t="s">
        <v>213</v>
      </c>
      <c r="E78" s="284">
        <v>90</v>
      </c>
      <c r="F78" s="75"/>
      <c r="G78" s="75"/>
      <c r="H78" s="75"/>
      <c r="I78" s="75"/>
      <c r="J78" s="170"/>
      <c r="K78" s="75"/>
      <c r="L78" s="112"/>
      <c r="M78" s="75"/>
      <c r="N78" s="75"/>
      <c r="O78" s="75"/>
      <c r="P78" s="75"/>
    </row>
    <row r="79" spans="1:19" s="177" customFormat="1" ht="13.8" x14ac:dyDescent="0.25">
      <c r="A79" s="73">
        <v>61</v>
      </c>
      <c r="B79" s="174"/>
      <c r="C79" s="84" t="s">
        <v>281</v>
      </c>
      <c r="D79" s="175" t="s">
        <v>88</v>
      </c>
      <c r="E79" s="284">
        <v>504</v>
      </c>
      <c r="F79" s="75"/>
      <c r="G79" s="75"/>
      <c r="H79" s="75"/>
      <c r="I79" s="75"/>
      <c r="J79" s="170"/>
      <c r="K79" s="75"/>
      <c r="L79" s="112"/>
      <c r="M79" s="75"/>
      <c r="N79" s="75"/>
      <c r="O79" s="75"/>
      <c r="P79" s="75"/>
    </row>
    <row r="80" spans="1:19" s="177" customFormat="1" ht="13.8" x14ac:dyDescent="0.25">
      <c r="A80" s="73">
        <v>62</v>
      </c>
      <c r="B80" s="174"/>
      <c r="C80" s="84" t="s">
        <v>237</v>
      </c>
      <c r="D80" s="175" t="s">
        <v>260</v>
      </c>
      <c r="E80" s="284">
        <v>1</v>
      </c>
      <c r="F80" s="75"/>
      <c r="G80" s="75"/>
      <c r="H80" s="75"/>
      <c r="I80" s="75"/>
      <c r="J80" s="170"/>
      <c r="K80" s="75"/>
      <c r="L80" s="112"/>
      <c r="M80" s="75"/>
      <c r="N80" s="75"/>
      <c r="O80" s="75"/>
      <c r="P80" s="75"/>
    </row>
    <row r="81" spans="1:23" s="177" customFormat="1" ht="13.8" x14ac:dyDescent="0.25">
      <c r="A81" s="73">
        <v>63</v>
      </c>
      <c r="B81" s="174"/>
      <c r="C81" s="84" t="s">
        <v>282</v>
      </c>
      <c r="D81" s="175" t="s">
        <v>213</v>
      </c>
      <c r="E81" s="284">
        <v>1</v>
      </c>
      <c r="F81" s="75"/>
      <c r="G81" s="75"/>
      <c r="H81" s="75"/>
      <c r="I81" s="75"/>
      <c r="J81" s="170"/>
      <c r="K81" s="75"/>
      <c r="L81" s="112"/>
      <c r="M81" s="75"/>
      <c r="N81" s="75"/>
      <c r="O81" s="75"/>
      <c r="P81" s="75"/>
    </row>
    <row r="82" spans="1:23" s="177" customFormat="1" ht="13.8" x14ac:dyDescent="0.25">
      <c r="A82" s="73">
        <v>64</v>
      </c>
      <c r="B82" s="174"/>
      <c r="C82" s="84" t="s">
        <v>283</v>
      </c>
      <c r="D82" s="175" t="s">
        <v>88</v>
      </c>
      <c r="E82" s="284">
        <v>80</v>
      </c>
      <c r="F82" s="75"/>
      <c r="G82" s="75"/>
      <c r="H82" s="75"/>
      <c r="I82" s="75"/>
      <c r="J82" s="170"/>
      <c r="K82" s="75"/>
      <c r="L82" s="112"/>
      <c r="M82" s="75"/>
      <c r="N82" s="75"/>
      <c r="O82" s="75"/>
      <c r="P82" s="75"/>
    </row>
    <row r="83" spans="1:23" s="177" customFormat="1" ht="13.8" x14ac:dyDescent="0.25">
      <c r="A83" s="73">
        <v>65</v>
      </c>
      <c r="B83" s="174"/>
      <c r="C83" s="84" t="s">
        <v>284</v>
      </c>
      <c r="D83" s="175" t="s">
        <v>213</v>
      </c>
      <c r="E83" s="284">
        <v>150</v>
      </c>
      <c r="F83" s="75"/>
      <c r="G83" s="75"/>
      <c r="H83" s="75"/>
      <c r="I83" s="75"/>
      <c r="J83" s="170"/>
      <c r="K83" s="75"/>
      <c r="L83" s="112"/>
      <c r="M83" s="75"/>
      <c r="N83" s="75"/>
      <c r="O83" s="75"/>
      <c r="P83" s="75"/>
    </row>
    <row r="84" spans="1:23" s="177" customFormat="1" ht="13.8" x14ac:dyDescent="0.25">
      <c r="A84" s="73">
        <v>66</v>
      </c>
      <c r="B84" s="174"/>
      <c r="C84" s="84" t="s">
        <v>285</v>
      </c>
      <c r="D84" s="175" t="s">
        <v>88</v>
      </c>
      <c r="E84" s="284">
        <v>300</v>
      </c>
      <c r="F84" s="75"/>
      <c r="G84" s="75"/>
      <c r="H84" s="75"/>
      <c r="I84" s="75"/>
      <c r="J84" s="170"/>
      <c r="K84" s="75"/>
      <c r="L84" s="112"/>
      <c r="M84" s="75"/>
      <c r="N84" s="75"/>
      <c r="O84" s="75"/>
      <c r="P84" s="75"/>
    </row>
    <row r="85" spans="1:23" s="177" customFormat="1" ht="13.8" x14ac:dyDescent="0.25">
      <c r="A85" s="73">
        <v>67</v>
      </c>
      <c r="B85" s="174"/>
      <c r="C85" s="84" t="s">
        <v>237</v>
      </c>
      <c r="D85" s="175" t="s">
        <v>260</v>
      </c>
      <c r="E85" s="284">
        <v>1</v>
      </c>
      <c r="F85" s="75"/>
      <c r="G85" s="75"/>
      <c r="H85" s="75"/>
      <c r="I85" s="75"/>
      <c r="J85" s="170"/>
      <c r="K85" s="75"/>
      <c r="L85" s="112"/>
      <c r="M85" s="75"/>
      <c r="N85" s="75"/>
      <c r="O85" s="75"/>
      <c r="P85" s="75"/>
    </row>
    <row r="86" spans="1:23" s="177" customFormat="1" ht="13.8" x14ac:dyDescent="0.25">
      <c r="A86" s="73">
        <v>68</v>
      </c>
      <c r="B86" s="174"/>
      <c r="C86" s="84" t="s">
        <v>286</v>
      </c>
      <c r="D86" s="175" t="s">
        <v>92</v>
      </c>
      <c r="E86" s="284">
        <v>1</v>
      </c>
      <c r="F86" s="75"/>
      <c r="G86" s="75"/>
      <c r="H86" s="75"/>
      <c r="I86" s="75"/>
      <c r="J86" s="170"/>
      <c r="K86" s="75"/>
      <c r="L86" s="112"/>
      <c r="M86" s="75"/>
      <c r="N86" s="75"/>
      <c r="O86" s="75"/>
      <c r="P86" s="75"/>
    </row>
    <row r="87" spans="1:23" x14ac:dyDescent="0.25">
      <c r="A87" s="80" t="s">
        <v>6</v>
      </c>
      <c r="B87" s="14"/>
      <c r="C87" s="322" t="s">
        <v>7</v>
      </c>
      <c r="D87" s="322"/>
      <c r="E87" s="14" t="s">
        <v>6</v>
      </c>
      <c r="F87" s="14" t="s">
        <v>6</v>
      </c>
      <c r="G87" s="14" t="s">
        <v>6</v>
      </c>
      <c r="H87" s="14" t="s">
        <v>6</v>
      </c>
      <c r="I87" s="14" t="s">
        <v>6</v>
      </c>
      <c r="J87" s="14" t="s">
        <v>6</v>
      </c>
      <c r="K87" s="14" t="s">
        <v>6</v>
      </c>
      <c r="L87" s="81">
        <f>SUM(L13:L86)</f>
        <v>0</v>
      </c>
      <c r="M87" s="81">
        <f t="shared" ref="M87:P87" si="0">SUM(M13:M86)</f>
        <v>0</v>
      </c>
      <c r="N87" s="81">
        <f t="shared" si="0"/>
        <v>0</v>
      </c>
      <c r="O87" s="81">
        <f t="shared" si="0"/>
        <v>0</v>
      </c>
      <c r="P87" s="81">
        <f t="shared" si="0"/>
        <v>0</v>
      </c>
      <c r="Q87" s="5"/>
      <c r="R87" s="5"/>
      <c r="S87" s="5"/>
      <c r="T87" s="5"/>
      <c r="U87" s="5"/>
      <c r="V87" s="5"/>
      <c r="W87" s="5"/>
    </row>
    <row r="88" spans="1:23" x14ac:dyDescent="0.25">
      <c r="A88" s="80" t="s">
        <v>6</v>
      </c>
      <c r="B88" s="14" t="s">
        <v>6</v>
      </c>
      <c r="C88" s="328" t="s">
        <v>205</v>
      </c>
      <c r="D88" s="328"/>
      <c r="E88" s="328"/>
      <c r="F88" s="328"/>
      <c r="G88" s="328"/>
      <c r="H88" s="328"/>
      <c r="I88" s="328"/>
      <c r="J88" s="328"/>
      <c r="K88" s="328"/>
      <c r="L88" s="292"/>
      <c r="M88" s="293"/>
      <c r="N88" s="293">
        <f>N87*L88</f>
        <v>0</v>
      </c>
      <c r="O88" s="294"/>
      <c r="P88" s="75">
        <f>N88</f>
        <v>0</v>
      </c>
      <c r="Q88" s="5"/>
      <c r="R88" s="5"/>
      <c r="S88" s="5"/>
      <c r="T88" s="5"/>
      <c r="U88" s="5"/>
      <c r="V88" s="5"/>
    </row>
    <row r="89" spans="1:23" x14ac:dyDescent="0.25">
      <c r="A89" s="80" t="s">
        <v>6</v>
      </c>
      <c r="B89" s="14" t="s">
        <v>6</v>
      </c>
      <c r="C89" s="329" t="s">
        <v>206</v>
      </c>
      <c r="D89" s="329"/>
      <c r="E89" s="329"/>
      <c r="F89" s="329"/>
      <c r="G89" s="329"/>
      <c r="H89" s="329"/>
      <c r="I89" s="329"/>
      <c r="J89" s="329"/>
      <c r="K89" s="329"/>
      <c r="L89" s="295"/>
      <c r="M89" s="296">
        <f>M87+M88</f>
        <v>0</v>
      </c>
      <c r="N89" s="296">
        <f t="shared" ref="N89:P89" si="1">N87+N88</f>
        <v>0</v>
      </c>
      <c r="O89" s="296">
        <f t="shared" si="1"/>
        <v>0</v>
      </c>
      <c r="P89" s="296">
        <f t="shared" si="1"/>
        <v>0</v>
      </c>
    </row>
  </sheetData>
  <autoFilter ref="C12:P89"/>
  <mergeCells count="9">
    <mergeCell ref="C87:D87"/>
    <mergeCell ref="C88:K88"/>
    <mergeCell ref="C89:K89"/>
    <mergeCell ref="A1:P1"/>
    <mergeCell ref="D10:D11"/>
    <mergeCell ref="E10:E11"/>
    <mergeCell ref="F10:K10"/>
    <mergeCell ref="L10:P10"/>
    <mergeCell ref="N8:O8"/>
  </mergeCells>
  <phoneticPr fontId="11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P112"/>
  <sheetViews>
    <sheetView showZeros="0" topLeftCell="A85" zoomScale="86" zoomScaleNormal="86" workbookViewId="0">
      <selection activeCell="P26" sqref="P26"/>
    </sheetView>
  </sheetViews>
  <sheetFormatPr defaultColWidth="9.33203125" defaultRowHeight="13.2" x14ac:dyDescent="0.25"/>
  <cols>
    <col min="1" max="1" width="5.44140625" style="1" customWidth="1"/>
    <col min="3" max="3" width="40.109375" customWidth="1"/>
    <col min="4" max="4" width="8.77734375" customWidth="1"/>
    <col min="5" max="5" width="10.77734375" customWidth="1"/>
    <col min="12" max="13" width="9.77734375" bestFit="1" customWidth="1"/>
    <col min="14" max="16" width="10" customWidth="1"/>
  </cols>
  <sheetData>
    <row r="1" spans="1:16" s="5" customFormat="1" ht="15.6" x14ac:dyDescent="0.3">
      <c r="A1" s="323" t="s">
        <v>287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s="5" customFormat="1" ht="15.6" x14ac:dyDescent="0.3">
      <c r="A2" s="68"/>
      <c r="B2" s="68"/>
      <c r="C2" s="68"/>
      <c r="D2" s="68"/>
      <c r="E2" s="68"/>
      <c r="F2" s="68"/>
      <c r="G2" s="68" t="s">
        <v>288</v>
      </c>
      <c r="H2" s="68"/>
      <c r="I2" s="68"/>
      <c r="J2" s="68"/>
      <c r="K2" s="68"/>
      <c r="L2" s="68"/>
      <c r="M2" s="68"/>
      <c r="N2" s="68"/>
      <c r="O2" s="68"/>
      <c r="P2" s="68"/>
    </row>
    <row r="3" spans="1:16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6" s="5" customFormat="1" ht="15.6" x14ac:dyDescent="0.25">
      <c r="A4" s="7" t="s">
        <v>55</v>
      </c>
      <c r="B4" s="46"/>
    </row>
    <row r="5" spans="1:16" s="5" customFormat="1" ht="15.6" x14ac:dyDescent="0.25">
      <c r="A5" s="7" t="s">
        <v>56</v>
      </c>
      <c r="B5" s="46"/>
    </row>
    <row r="6" spans="1:16" s="5" customFormat="1" ht="15.6" x14ac:dyDescent="0.25">
      <c r="A6" s="7" t="s">
        <v>710</v>
      </c>
      <c r="B6" s="46"/>
    </row>
    <row r="7" spans="1:16" s="5" customFormat="1" ht="15.6" x14ac:dyDescent="0.25">
      <c r="A7" s="2"/>
      <c r="B7" s="46"/>
    </row>
    <row r="8" spans="1:16" s="5" customFormat="1" x14ac:dyDescent="0.25">
      <c r="A8" s="47" t="s">
        <v>289</v>
      </c>
      <c r="L8" s="5" t="s">
        <v>58</v>
      </c>
      <c r="N8" s="324">
        <f>P94</f>
        <v>0</v>
      </c>
      <c r="O8" s="324"/>
    </row>
    <row r="9" spans="1:16" s="5" customFormat="1" x14ac:dyDescent="0.25">
      <c r="A9" s="18" t="s">
        <v>711</v>
      </c>
      <c r="N9" s="239"/>
      <c r="O9" s="239"/>
    </row>
    <row r="10" spans="1:16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</row>
    <row r="11" spans="1:16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6" s="52" customFormat="1" ht="10.5" customHeight="1" x14ac:dyDescent="0.25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6" s="5" customFormat="1" ht="26.4" x14ac:dyDescent="0.25">
      <c r="A13" s="57">
        <v>1</v>
      </c>
      <c r="B13" s="58"/>
      <c r="C13" s="86" t="s">
        <v>290</v>
      </c>
      <c r="D13" s="87" t="s">
        <v>92</v>
      </c>
      <c r="E13" s="88">
        <v>1</v>
      </c>
      <c r="F13" s="60"/>
      <c r="G13" s="60"/>
      <c r="H13" s="60"/>
      <c r="I13" s="60"/>
      <c r="J13" s="60"/>
      <c r="K13" s="60"/>
      <c r="L13" s="59"/>
      <c r="M13" s="60"/>
      <c r="N13" s="60"/>
      <c r="O13" s="60"/>
      <c r="P13" s="60"/>
    </row>
    <row r="14" spans="1:16" s="5" customFormat="1" x14ac:dyDescent="0.25">
      <c r="A14" s="57"/>
      <c r="B14" s="69"/>
      <c r="C14" s="140" t="s">
        <v>291</v>
      </c>
      <c r="D14" s="70"/>
      <c r="E14" s="70"/>
      <c r="F14" s="59"/>
      <c r="G14" s="59"/>
      <c r="H14" s="60"/>
      <c r="I14" s="60"/>
      <c r="J14" s="60"/>
      <c r="K14" s="60"/>
      <c r="L14" s="59"/>
      <c r="M14" s="60"/>
      <c r="N14" s="60"/>
      <c r="O14" s="60"/>
      <c r="P14" s="60"/>
    </row>
    <row r="15" spans="1:16" s="5" customFormat="1" x14ac:dyDescent="0.25">
      <c r="A15" s="109">
        <v>2</v>
      </c>
      <c r="B15" s="135"/>
      <c r="C15" s="143" t="s">
        <v>292</v>
      </c>
      <c r="D15" s="88" t="s">
        <v>88</v>
      </c>
      <c r="E15" s="88">
        <v>12</v>
      </c>
      <c r="F15" s="115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6" s="5" customFormat="1" x14ac:dyDescent="0.25">
      <c r="A16" s="109">
        <v>3</v>
      </c>
      <c r="B16" s="135"/>
      <c r="C16" s="143" t="s">
        <v>293</v>
      </c>
      <c r="D16" s="88" t="s">
        <v>88</v>
      </c>
      <c r="E16" s="88">
        <v>34</v>
      </c>
      <c r="F16" s="115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s="5" customFormat="1" x14ac:dyDescent="0.25">
      <c r="A17" s="109">
        <v>4</v>
      </c>
      <c r="B17" s="135"/>
      <c r="C17" s="143" t="s">
        <v>294</v>
      </c>
      <c r="D17" s="88" t="s">
        <v>88</v>
      </c>
      <c r="E17" s="88">
        <v>40</v>
      </c>
      <c r="F17" s="115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s="5" customFormat="1" x14ac:dyDescent="0.25">
      <c r="A18" s="109">
        <v>5</v>
      </c>
      <c r="B18" s="135"/>
      <c r="C18" s="143" t="s">
        <v>295</v>
      </c>
      <c r="D18" s="88" t="s">
        <v>213</v>
      </c>
      <c r="E18" s="88">
        <v>2</v>
      </c>
      <c r="F18" s="115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s="5" customFormat="1" x14ac:dyDescent="0.25">
      <c r="A19" s="109">
        <v>6</v>
      </c>
      <c r="B19" s="135"/>
      <c r="C19" s="143" t="s">
        <v>296</v>
      </c>
      <c r="D19" s="88" t="s">
        <v>213</v>
      </c>
      <c r="E19" s="88">
        <v>16</v>
      </c>
      <c r="F19" s="115"/>
      <c r="G19" s="60"/>
      <c r="H19" s="60"/>
      <c r="I19" s="60"/>
      <c r="J19" s="60"/>
      <c r="K19" s="60"/>
      <c r="L19" s="60"/>
      <c r="M19" s="60"/>
      <c r="N19" s="60"/>
      <c r="O19" s="60"/>
      <c r="P19" s="60"/>
    </row>
    <row r="20" spans="1:16" s="5" customFormat="1" x14ac:dyDescent="0.25">
      <c r="A20" s="109">
        <v>7</v>
      </c>
      <c r="B20" s="135"/>
      <c r="C20" s="143" t="s">
        <v>297</v>
      </c>
      <c r="D20" s="88" t="s">
        <v>213</v>
      </c>
      <c r="E20" s="88">
        <v>1</v>
      </c>
      <c r="F20" s="115"/>
      <c r="G20" s="60"/>
      <c r="H20" s="60"/>
      <c r="I20" s="60"/>
      <c r="J20" s="60"/>
      <c r="K20" s="60"/>
      <c r="L20" s="60"/>
      <c r="M20" s="60"/>
      <c r="N20" s="60"/>
      <c r="O20" s="60"/>
      <c r="P20" s="60"/>
    </row>
    <row r="21" spans="1:16" s="5" customFormat="1" x14ac:dyDescent="0.25">
      <c r="A21" s="109">
        <v>8</v>
      </c>
      <c r="B21" s="135"/>
      <c r="C21" s="143" t="s">
        <v>298</v>
      </c>
      <c r="D21" s="88" t="s">
        <v>213</v>
      </c>
      <c r="E21" s="88">
        <v>9</v>
      </c>
      <c r="F21" s="115"/>
      <c r="G21" s="60"/>
      <c r="H21" s="60"/>
      <c r="I21" s="60"/>
      <c r="J21" s="60"/>
      <c r="K21" s="60"/>
      <c r="L21" s="60"/>
      <c r="M21" s="60"/>
      <c r="N21" s="60"/>
      <c r="O21" s="60"/>
      <c r="P21" s="60"/>
    </row>
    <row r="22" spans="1:16" s="5" customFormat="1" x14ac:dyDescent="0.25">
      <c r="A22" s="109">
        <v>9</v>
      </c>
      <c r="B22" s="135"/>
      <c r="C22" s="143" t="s">
        <v>299</v>
      </c>
      <c r="D22" s="88" t="s">
        <v>213</v>
      </c>
      <c r="E22" s="88">
        <v>56</v>
      </c>
      <c r="F22" s="115"/>
      <c r="G22" s="60"/>
      <c r="H22" s="60"/>
      <c r="I22" s="60"/>
      <c r="J22" s="60"/>
      <c r="K22" s="60"/>
      <c r="L22" s="60"/>
      <c r="M22" s="60"/>
      <c r="N22" s="60"/>
      <c r="O22" s="60"/>
      <c r="P22" s="60"/>
    </row>
    <row r="23" spans="1:16" s="5" customFormat="1" x14ac:dyDescent="0.25">
      <c r="A23" s="109">
        <v>10</v>
      </c>
      <c r="B23" s="135"/>
      <c r="C23" s="143" t="s">
        <v>300</v>
      </c>
      <c r="D23" s="88" t="s">
        <v>213</v>
      </c>
      <c r="E23" s="88">
        <v>6</v>
      </c>
      <c r="F23" s="115"/>
      <c r="G23" s="60"/>
      <c r="H23" s="60"/>
      <c r="I23" s="60"/>
      <c r="J23" s="60"/>
      <c r="K23" s="60"/>
      <c r="L23" s="60"/>
      <c r="M23" s="60"/>
      <c r="N23" s="60"/>
      <c r="O23" s="60"/>
      <c r="P23" s="60"/>
    </row>
    <row r="24" spans="1:16" s="5" customFormat="1" x14ac:dyDescent="0.25">
      <c r="A24" s="109">
        <v>11</v>
      </c>
      <c r="B24" s="135"/>
      <c r="C24" s="143" t="s">
        <v>301</v>
      </c>
      <c r="D24" s="88" t="s">
        <v>213</v>
      </c>
      <c r="E24" s="88">
        <v>4</v>
      </c>
      <c r="F24" s="115"/>
      <c r="G24" s="60"/>
      <c r="H24" s="60"/>
      <c r="I24" s="60"/>
      <c r="J24" s="60"/>
      <c r="K24" s="60"/>
      <c r="L24" s="60"/>
      <c r="M24" s="60"/>
      <c r="N24" s="60"/>
      <c r="O24" s="60"/>
      <c r="P24" s="60"/>
    </row>
    <row r="25" spans="1:16" s="5" customFormat="1" x14ac:dyDescent="0.25">
      <c r="A25" s="109">
        <v>12</v>
      </c>
      <c r="B25" s="135"/>
      <c r="C25" s="143" t="s">
        <v>302</v>
      </c>
      <c r="D25" s="88" t="s">
        <v>213</v>
      </c>
      <c r="E25" s="88">
        <v>2</v>
      </c>
      <c r="F25" s="115"/>
      <c r="G25" s="60"/>
      <c r="H25" s="60"/>
      <c r="I25" s="60"/>
      <c r="J25" s="60"/>
      <c r="K25" s="60"/>
      <c r="L25" s="60"/>
      <c r="M25" s="60"/>
      <c r="N25" s="60"/>
      <c r="O25" s="60"/>
      <c r="P25" s="60"/>
    </row>
    <row r="26" spans="1:16" s="5" customFormat="1" x14ac:dyDescent="0.25">
      <c r="A26" s="109">
        <v>13</v>
      </c>
      <c r="B26" s="135"/>
      <c r="C26" s="143" t="s">
        <v>303</v>
      </c>
      <c r="D26" s="88" t="s">
        <v>213</v>
      </c>
      <c r="E26" s="88">
        <v>2</v>
      </c>
      <c r="F26" s="115"/>
      <c r="G26" s="60"/>
      <c r="H26" s="60"/>
      <c r="I26" s="60"/>
      <c r="J26" s="60"/>
      <c r="K26" s="60"/>
      <c r="L26" s="60"/>
      <c r="M26" s="60"/>
      <c r="N26" s="60"/>
      <c r="O26" s="60"/>
      <c r="P26" s="60"/>
    </row>
    <row r="27" spans="1:16" s="5" customFormat="1" x14ac:dyDescent="0.25">
      <c r="A27" s="109">
        <v>14</v>
      </c>
      <c r="B27" s="135"/>
      <c r="C27" s="143" t="s">
        <v>304</v>
      </c>
      <c r="D27" s="88" t="s">
        <v>213</v>
      </c>
      <c r="E27" s="88">
        <v>5</v>
      </c>
      <c r="F27" s="115"/>
      <c r="G27" s="60"/>
      <c r="H27" s="60"/>
      <c r="I27" s="60"/>
      <c r="J27" s="60"/>
      <c r="K27" s="60"/>
      <c r="L27" s="60"/>
      <c r="M27" s="60"/>
      <c r="N27" s="60"/>
      <c r="O27" s="60"/>
      <c r="P27" s="60"/>
    </row>
    <row r="28" spans="1:16" s="5" customFormat="1" ht="26.4" x14ac:dyDescent="0.25">
      <c r="A28" s="109">
        <v>15</v>
      </c>
      <c r="B28" s="135"/>
      <c r="C28" s="143" t="s">
        <v>305</v>
      </c>
      <c r="D28" s="88" t="s">
        <v>260</v>
      </c>
      <c r="E28" s="88">
        <v>4</v>
      </c>
      <c r="F28" s="115"/>
      <c r="G28" s="60"/>
      <c r="H28" s="60"/>
      <c r="I28" s="60"/>
      <c r="J28" s="60"/>
      <c r="K28" s="60"/>
      <c r="L28" s="60"/>
      <c r="M28" s="60"/>
      <c r="N28" s="60"/>
      <c r="O28" s="60"/>
      <c r="P28" s="60"/>
    </row>
    <row r="29" spans="1:16" s="5" customFormat="1" ht="26.4" x14ac:dyDescent="0.25">
      <c r="A29" s="109">
        <v>16</v>
      </c>
      <c r="B29" s="135"/>
      <c r="C29" s="143" t="s">
        <v>306</v>
      </c>
      <c r="D29" s="88" t="s">
        <v>260</v>
      </c>
      <c r="E29" s="88">
        <v>1</v>
      </c>
      <c r="F29" s="115"/>
      <c r="G29" s="60"/>
      <c r="H29" s="60"/>
      <c r="I29" s="60"/>
      <c r="J29" s="60"/>
      <c r="K29" s="60"/>
      <c r="L29" s="60"/>
      <c r="M29" s="60"/>
      <c r="N29" s="60"/>
      <c r="O29" s="60"/>
      <c r="P29" s="60"/>
    </row>
    <row r="30" spans="1:16" s="5" customFormat="1" ht="26.4" x14ac:dyDescent="0.25">
      <c r="A30" s="109">
        <v>17</v>
      </c>
      <c r="B30" s="135"/>
      <c r="C30" s="143" t="s">
        <v>307</v>
      </c>
      <c r="D30" s="88" t="s">
        <v>260</v>
      </c>
      <c r="E30" s="88">
        <v>4</v>
      </c>
      <c r="F30" s="115"/>
      <c r="G30" s="60"/>
      <c r="H30" s="60"/>
      <c r="I30" s="60"/>
      <c r="J30" s="60"/>
      <c r="K30" s="60"/>
      <c r="L30" s="60"/>
      <c r="M30" s="60"/>
      <c r="N30" s="60"/>
      <c r="O30" s="60"/>
      <c r="P30" s="60"/>
    </row>
    <row r="31" spans="1:16" s="5" customFormat="1" ht="26.4" x14ac:dyDescent="0.25">
      <c r="A31" s="109">
        <v>18</v>
      </c>
      <c r="B31" s="135"/>
      <c r="C31" s="143" t="s">
        <v>308</v>
      </c>
      <c r="D31" s="88" t="s">
        <v>260</v>
      </c>
      <c r="E31" s="88">
        <v>1</v>
      </c>
      <c r="F31" s="115"/>
      <c r="G31" s="60"/>
      <c r="H31" s="60"/>
      <c r="I31" s="60"/>
      <c r="J31" s="60"/>
      <c r="K31" s="60"/>
      <c r="L31" s="60"/>
      <c r="M31" s="60"/>
      <c r="N31" s="60"/>
      <c r="O31" s="60"/>
      <c r="P31" s="60"/>
    </row>
    <row r="32" spans="1:16" s="5" customFormat="1" ht="26.4" x14ac:dyDescent="0.25">
      <c r="A32" s="109">
        <v>19</v>
      </c>
      <c r="B32" s="135"/>
      <c r="C32" s="143" t="s">
        <v>309</v>
      </c>
      <c r="D32" s="88" t="s">
        <v>260</v>
      </c>
      <c r="E32" s="88">
        <v>1</v>
      </c>
      <c r="F32" s="115"/>
      <c r="G32" s="60"/>
      <c r="H32" s="60"/>
      <c r="I32" s="60"/>
      <c r="J32" s="60"/>
      <c r="K32" s="60"/>
      <c r="L32" s="60"/>
      <c r="M32" s="60"/>
      <c r="N32" s="60"/>
      <c r="O32" s="60"/>
      <c r="P32" s="60"/>
    </row>
    <row r="33" spans="1:16" s="5" customFormat="1" x14ac:dyDescent="0.25">
      <c r="A33" s="109">
        <v>20</v>
      </c>
      <c r="B33" s="135"/>
      <c r="C33" s="143" t="s">
        <v>310</v>
      </c>
      <c r="D33" s="88" t="s">
        <v>213</v>
      </c>
      <c r="E33" s="88">
        <v>1</v>
      </c>
      <c r="F33" s="115"/>
      <c r="G33" s="60"/>
      <c r="H33" s="60"/>
      <c r="I33" s="60"/>
      <c r="J33" s="60"/>
      <c r="K33" s="60"/>
      <c r="L33" s="60"/>
      <c r="M33" s="60"/>
      <c r="N33" s="60"/>
      <c r="O33" s="60"/>
      <c r="P33" s="60"/>
    </row>
    <row r="34" spans="1:16" s="5" customFormat="1" x14ac:dyDescent="0.25">
      <c r="A34" s="109">
        <v>21</v>
      </c>
      <c r="B34" s="135"/>
      <c r="C34" s="143" t="s">
        <v>311</v>
      </c>
      <c r="D34" s="88" t="s">
        <v>213</v>
      </c>
      <c r="E34" s="88">
        <v>6</v>
      </c>
      <c r="F34" s="115"/>
      <c r="G34" s="60"/>
      <c r="H34" s="60"/>
      <c r="I34" s="60"/>
      <c r="J34" s="60"/>
      <c r="K34" s="60"/>
      <c r="L34" s="60"/>
      <c r="M34" s="60"/>
      <c r="N34" s="60"/>
      <c r="O34" s="60"/>
      <c r="P34" s="60"/>
    </row>
    <row r="35" spans="1:16" s="5" customFormat="1" x14ac:dyDescent="0.25">
      <c r="A35" s="109">
        <v>22</v>
      </c>
      <c r="B35" s="135"/>
      <c r="C35" s="143" t="s">
        <v>312</v>
      </c>
      <c r="D35" s="88" t="s">
        <v>213</v>
      </c>
      <c r="E35" s="88">
        <v>1</v>
      </c>
      <c r="F35" s="115"/>
      <c r="G35" s="60"/>
      <c r="H35" s="60"/>
      <c r="I35" s="60"/>
      <c r="J35" s="60"/>
      <c r="K35" s="60"/>
      <c r="L35" s="60"/>
      <c r="M35" s="60"/>
      <c r="N35" s="60"/>
      <c r="O35" s="60"/>
      <c r="P35" s="60"/>
    </row>
    <row r="36" spans="1:16" s="5" customFormat="1" x14ac:dyDescent="0.25">
      <c r="A36" s="109">
        <v>23</v>
      </c>
      <c r="B36" s="135"/>
      <c r="C36" s="143" t="s">
        <v>313</v>
      </c>
      <c r="D36" s="88" t="s">
        <v>213</v>
      </c>
      <c r="E36" s="88">
        <v>2</v>
      </c>
      <c r="F36" s="115"/>
      <c r="G36" s="60"/>
      <c r="H36" s="60"/>
      <c r="I36" s="60"/>
      <c r="J36" s="60"/>
      <c r="K36" s="60"/>
      <c r="L36" s="60"/>
      <c r="M36" s="60"/>
      <c r="N36" s="60"/>
      <c r="O36" s="60"/>
      <c r="P36" s="60"/>
    </row>
    <row r="37" spans="1:16" s="5" customFormat="1" x14ac:dyDescent="0.25">
      <c r="A37" s="109">
        <v>24</v>
      </c>
      <c r="B37" s="135"/>
      <c r="C37" s="143" t="s">
        <v>314</v>
      </c>
      <c r="D37" s="88" t="s">
        <v>213</v>
      </c>
      <c r="E37" s="88">
        <v>12</v>
      </c>
      <c r="F37" s="115"/>
      <c r="G37" s="60"/>
      <c r="H37" s="60"/>
      <c r="I37" s="60"/>
      <c r="J37" s="60"/>
      <c r="K37" s="60"/>
      <c r="L37" s="60"/>
      <c r="M37" s="60"/>
      <c r="N37" s="60"/>
      <c r="O37" s="60"/>
      <c r="P37" s="60"/>
    </row>
    <row r="38" spans="1:16" s="5" customFormat="1" x14ac:dyDescent="0.25">
      <c r="A38" s="109">
        <v>25</v>
      </c>
      <c r="B38" s="135"/>
      <c r="C38" s="143" t="s">
        <v>315</v>
      </c>
      <c r="D38" s="88" t="s">
        <v>213</v>
      </c>
      <c r="E38" s="88">
        <v>34</v>
      </c>
      <c r="F38" s="115"/>
      <c r="G38" s="60"/>
      <c r="H38" s="60"/>
      <c r="I38" s="60"/>
      <c r="J38" s="60"/>
      <c r="K38" s="60"/>
      <c r="L38" s="60"/>
      <c r="M38" s="60"/>
      <c r="N38" s="60"/>
      <c r="O38" s="60"/>
      <c r="P38" s="60"/>
    </row>
    <row r="39" spans="1:16" s="5" customFormat="1" x14ac:dyDescent="0.25">
      <c r="A39" s="109">
        <v>26</v>
      </c>
      <c r="B39" s="13"/>
      <c r="C39" s="141" t="s">
        <v>316</v>
      </c>
      <c r="D39" s="142" t="s">
        <v>260</v>
      </c>
      <c r="E39" s="142">
        <v>1</v>
      </c>
      <c r="F39" s="115"/>
      <c r="G39" s="60"/>
      <c r="H39" s="60"/>
      <c r="I39" s="60"/>
      <c r="J39" s="60"/>
      <c r="K39" s="60"/>
      <c r="L39" s="60"/>
      <c r="M39" s="60"/>
      <c r="N39" s="60"/>
      <c r="O39" s="60"/>
      <c r="P39" s="60"/>
    </row>
    <row r="40" spans="1:16" s="5" customFormat="1" x14ac:dyDescent="0.25">
      <c r="A40" s="109"/>
      <c r="B40" s="13"/>
      <c r="C40" s="136" t="s">
        <v>317</v>
      </c>
      <c r="D40" s="116"/>
      <c r="E40" s="116"/>
      <c r="F40" s="115"/>
      <c r="G40" s="60"/>
      <c r="H40" s="60"/>
      <c r="I40" s="60"/>
      <c r="J40" s="60"/>
      <c r="K40" s="60"/>
      <c r="L40" s="60"/>
      <c r="M40" s="60"/>
      <c r="N40" s="60"/>
      <c r="O40" s="60"/>
      <c r="P40" s="60"/>
    </row>
    <row r="41" spans="1:16" s="5" customFormat="1" x14ac:dyDescent="0.25">
      <c r="A41" s="109">
        <v>27</v>
      </c>
      <c r="B41" s="135"/>
      <c r="C41" s="143" t="s">
        <v>294</v>
      </c>
      <c r="D41" s="88" t="s">
        <v>88</v>
      </c>
      <c r="E41" s="88">
        <v>40</v>
      </c>
      <c r="F41" s="115"/>
      <c r="G41" s="60"/>
      <c r="H41" s="60"/>
      <c r="I41" s="60"/>
      <c r="J41" s="60"/>
      <c r="K41" s="60"/>
      <c r="L41" s="60"/>
      <c r="M41" s="60"/>
      <c r="N41" s="60"/>
      <c r="O41" s="60"/>
      <c r="P41" s="60"/>
    </row>
    <row r="42" spans="1:16" s="5" customFormat="1" x14ac:dyDescent="0.25">
      <c r="A42" s="109">
        <v>28</v>
      </c>
      <c r="B42" s="135"/>
      <c r="C42" s="143" t="s">
        <v>296</v>
      </c>
      <c r="D42" s="88" t="s">
        <v>213</v>
      </c>
      <c r="E42" s="88">
        <v>1</v>
      </c>
      <c r="F42" s="115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16" s="5" customFormat="1" x14ac:dyDescent="0.25">
      <c r="A43" s="109">
        <v>29</v>
      </c>
      <c r="B43" s="135"/>
      <c r="C43" s="143" t="s">
        <v>299</v>
      </c>
      <c r="D43" s="88" t="s">
        <v>213</v>
      </c>
      <c r="E43" s="88">
        <v>5</v>
      </c>
      <c r="F43" s="115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1:16" s="5" customFormat="1" x14ac:dyDescent="0.25">
      <c r="A44" s="109">
        <v>30</v>
      </c>
      <c r="B44" s="135"/>
      <c r="C44" s="143" t="s">
        <v>318</v>
      </c>
      <c r="D44" s="88" t="s">
        <v>260</v>
      </c>
      <c r="E44" s="88">
        <v>2</v>
      </c>
      <c r="F44" s="115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s="5" customFormat="1" x14ac:dyDescent="0.25">
      <c r="A45" s="109">
        <v>31</v>
      </c>
      <c r="B45" s="135"/>
      <c r="C45" s="143" t="s">
        <v>311</v>
      </c>
      <c r="D45" s="88" t="s">
        <v>213</v>
      </c>
      <c r="E45" s="88">
        <v>2</v>
      </c>
      <c r="F45" s="115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s="5" customFormat="1" x14ac:dyDescent="0.25">
      <c r="A46" s="109">
        <v>32</v>
      </c>
      <c r="B46" s="135"/>
      <c r="C46" s="143" t="s">
        <v>315</v>
      </c>
      <c r="D46" s="88" t="s">
        <v>213</v>
      </c>
      <c r="E46" s="88">
        <v>20</v>
      </c>
      <c r="F46" s="115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s="5" customFormat="1" x14ac:dyDescent="0.25">
      <c r="A47" s="109">
        <v>33</v>
      </c>
      <c r="B47" s="135"/>
      <c r="C47" s="143" t="s">
        <v>316</v>
      </c>
      <c r="D47" s="88" t="s">
        <v>260</v>
      </c>
      <c r="E47" s="88">
        <v>1</v>
      </c>
      <c r="F47" s="115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s="5" customFormat="1" x14ac:dyDescent="0.25">
      <c r="A48" s="109"/>
      <c r="B48" s="13"/>
      <c r="C48" s="137" t="s">
        <v>319</v>
      </c>
      <c r="D48" s="138"/>
      <c r="E48" s="111"/>
      <c r="F48" s="115"/>
      <c r="G48" s="60"/>
      <c r="H48" s="60"/>
      <c r="I48" s="60"/>
      <c r="J48" s="60"/>
      <c r="K48" s="60"/>
      <c r="L48" s="60"/>
      <c r="M48" s="60"/>
      <c r="N48" s="60"/>
      <c r="O48" s="60"/>
      <c r="P48" s="60"/>
    </row>
    <row r="49" spans="1:16" s="5" customFormat="1" ht="28.8" x14ac:dyDescent="0.25">
      <c r="A49" s="109">
        <v>34</v>
      </c>
      <c r="B49" s="13"/>
      <c r="C49" s="110" t="s">
        <v>320</v>
      </c>
      <c r="D49" s="107" t="s">
        <v>260</v>
      </c>
      <c r="E49" s="108">
        <v>1</v>
      </c>
      <c r="F49" s="115"/>
      <c r="G49" s="60"/>
      <c r="H49" s="60"/>
      <c r="I49" s="60"/>
      <c r="J49" s="60"/>
      <c r="K49" s="60"/>
      <c r="L49" s="60"/>
      <c r="M49" s="60"/>
      <c r="N49" s="60"/>
      <c r="O49" s="60"/>
      <c r="P49" s="60"/>
    </row>
    <row r="50" spans="1:16" s="5" customFormat="1" x14ac:dyDescent="0.25">
      <c r="A50" s="109">
        <v>35</v>
      </c>
      <c r="B50" s="13"/>
      <c r="C50" s="110" t="s">
        <v>321</v>
      </c>
      <c r="D50" s="107" t="s">
        <v>88</v>
      </c>
      <c r="E50" s="108">
        <v>50</v>
      </c>
      <c r="F50" s="115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6" s="5" customFormat="1" x14ac:dyDescent="0.25">
      <c r="A51" s="109">
        <v>36</v>
      </c>
      <c r="B51" s="13"/>
      <c r="C51" s="110" t="s">
        <v>322</v>
      </c>
      <c r="D51" s="107" t="s">
        <v>88</v>
      </c>
      <c r="E51" s="108">
        <v>60</v>
      </c>
      <c r="F51" s="115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16" s="5" customFormat="1" x14ac:dyDescent="0.25">
      <c r="A52" s="109">
        <v>37</v>
      </c>
      <c r="B52" s="13"/>
      <c r="C52" s="110" t="s">
        <v>323</v>
      </c>
      <c r="D52" s="107" t="s">
        <v>88</v>
      </c>
      <c r="E52" s="108">
        <v>18</v>
      </c>
      <c r="F52" s="115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s="5" customFormat="1" x14ac:dyDescent="0.25">
      <c r="A53" s="109">
        <v>38</v>
      </c>
      <c r="B53" s="13"/>
      <c r="C53" s="110" t="s">
        <v>324</v>
      </c>
      <c r="D53" s="107" t="s">
        <v>88</v>
      </c>
      <c r="E53" s="108">
        <v>116</v>
      </c>
      <c r="F53" s="115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s="5" customFormat="1" x14ac:dyDescent="0.25">
      <c r="A54" s="109">
        <v>39</v>
      </c>
      <c r="B54" s="13"/>
      <c r="C54" s="110" t="s">
        <v>325</v>
      </c>
      <c r="D54" s="107" t="s">
        <v>88</v>
      </c>
      <c r="E54" s="108">
        <v>52</v>
      </c>
      <c r="F54" s="115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s="5" customFormat="1" x14ac:dyDescent="0.25">
      <c r="A55" s="109">
        <v>40</v>
      </c>
      <c r="B55" s="13"/>
      <c r="C55" s="110" t="s">
        <v>326</v>
      </c>
      <c r="D55" s="107" t="s">
        <v>88</v>
      </c>
      <c r="E55" s="108">
        <v>25</v>
      </c>
      <c r="F55" s="115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s="5" customFormat="1" x14ac:dyDescent="0.25">
      <c r="A56" s="109">
        <v>41</v>
      </c>
      <c r="B56" s="13"/>
      <c r="C56" s="110" t="s">
        <v>327</v>
      </c>
      <c r="D56" s="107" t="s">
        <v>213</v>
      </c>
      <c r="E56" s="108">
        <v>8</v>
      </c>
      <c r="F56" s="115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s="5" customFormat="1" x14ac:dyDescent="0.25">
      <c r="A57" s="109">
        <v>42</v>
      </c>
      <c r="B57" s="13"/>
      <c r="C57" s="110" t="s">
        <v>328</v>
      </c>
      <c r="D57" s="107" t="s">
        <v>213</v>
      </c>
      <c r="E57" s="108">
        <v>9</v>
      </c>
      <c r="F57" s="115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s="5" customFormat="1" x14ac:dyDescent="0.25">
      <c r="A58" s="109">
        <v>43</v>
      </c>
      <c r="B58" s="13"/>
      <c r="C58" s="110" t="s">
        <v>329</v>
      </c>
      <c r="D58" s="107" t="s">
        <v>213</v>
      </c>
      <c r="E58" s="108">
        <v>6</v>
      </c>
      <c r="F58" s="115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s="5" customFormat="1" x14ac:dyDescent="0.25">
      <c r="A59" s="109">
        <v>44</v>
      </c>
      <c r="B59" s="13"/>
      <c r="C59" s="110" t="s">
        <v>330</v>
      </c>
      <c r="D59" s="107" t="s">
        <v>213</v>
      </c>
      <c r="E59" s="108">
        <v>4</v>
      </c>
      <c r="F59" s="115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s="5" customFormat="1" x14ac:dyDescent="0.25">
      <c r="A60" s="109">
        <v>45</v>
      </c>
      <c r="B60" s="13"/>
      <c r="C60" s="110" t="s">
        <v>331</v>
      </c>
      <c r="D60" s="107" t="s">
        <v>213</v>
      </c>
      <c r="E60" s="108">
        <v>3</v>
      </c>
      <c r="F60" s="115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s="5" customFormat="1" x14ac:dyDescent="0.25">
      <c r="A61" s="109">
        <v>46</v>
      </c>
      <c r="B61" s="13"/>
      <c r="C61" s="110" t="s">
        <v>332</v>
      </c>
      <c r="D61" s="107" t="s">
        <v>213</v>
      </c>
      <c r="E61" s="108">
        <v>3</v>
      </c>
      <c r="F61" s="115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s="5" customFormat="1" x14ac:dyDescent="0.25">
      <c r="A62" s="109">
        <v>47</v>
      </c>
      <c r="B62" s="13"/>
      <c r="C62" s="110" t="s">
        <v>333</v>
      </c>
      <c r="D62" s="107" t="s">
        <v>213</v>
      </c>
      <c r="E62" s="108">
        <v>3</v>
      </c>
      <c r="F62" s="115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s="5" customFormat="1" x14ac:dyDescent="0.25">
      <c r="A63" s="109">
        <v>48</v>
      </c>
      <c r="B63" s="13"/>
      <c r="C63" s="110" t="s">
        <v>334</v>
      </c>
      <c r="D63" s="107" t="s">
        <v>213</v>
      </c>
      <c r="E63" s="108">
        <v>6</v>
      </c>
      <c r="F63" s="115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s="5" customFormat="1" x14ac:dyDescent="0.25">
      <c r="A64" s="109">
        <v>49</v>
      </c>
      <c r="B64" s="13"/>
      <c r="C64" s="110" t="s">
        <v>335</v>
      </c>
      <c r="D64" s="107" t="s">
        <v>213</v>
      </c>
      <c r="E64" s="108">
        <v>1</v>
      </c>
      <c r="F64" s="115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s="5" customFormat="1" x14ac:dyDescent="0.25">
      <c r="A65" s="109">
        <v>50</v>
      </c>
      <c r="B65" s="13"/>
      <c r="C65" s="110" t="s">
        <v>336</v>
      </c>
      <c r="D65" s="107" t="s">
        <v>213</v>
      </c>
      <c r="E65" s="108">
        <v>2</v>
      </c>
      <c r="F65" s="115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s="5" customFormat="1" x14ac:dyDescent="0.25">
      <c r="A66" s="109">
        <v>51</v>
      </c>
      <c r="B66" s="13"/>
      <c r="C66" s="110" t="s">
        <v>337</v>
      </c>
      <c r="D66" s="107" t="s">
        <v>213</v>
      </c>
      <c r="E66" s="108">
        <v>1</v>
      </c>
      <c r="F66" s="115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s="5" customFormat="1" x14ac:dyDescent="0.25">
      <c r="A67" s="109">
        <v>52</v>
      </c>
      <c r="B67" s="13"/>
      <c r="C67" s="110" t="s">
        <v>338</v>
      </c>
      <c r="D67" s="107" t="s">
        <v>213</v>
      </c>
      <c r="E67" s="108">
        <v>2</v>
      </c>
      <c r="F67" s="115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s="5" customFormat="1" x14ac:dyDescent="0.25">
      <c r="A68" s="109">
        <v>53</v>
      </c>
      <c r="B68" s="13"/>
      <c r="C68" s="110" t="s">
        <v>339</v>
      </c>
      <c r="D68" s="107" t="s">
        <v>213</v>
      </c>
      <c r="E68" s="108">
        <v>25</v>
      </c>
      <c r="F68" s="115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s="5" customFormat="1" x14ac:dyDescent="0.25">
      <c r="A69" s="109">
        <v>54</v>
      </c>
      <c r="B69" s="13"/>
      <c r="C69" s="110" t="s">
        <v>340</v>
      </c>
      <c r="D69" s="107" t="s">
        <v>213</v>
      </c>
      <c r="E69" s="108">
        <v>28</v>
      </c>
      <c r="F69" s="115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s="5" customFormat="1" x14ac:dyDescent="0.25">
      <c r="A70" s="109">
        <v>55</v>
      </c>
      <c r="B70" s="13"/>
      <c r="C70" s="110" t="s">
        <v>341</v>
      </c>
      <c r="D70" s="107" t="s">
        <v>213</v>
      </c>
      <c r="E70" s="108">
        <v>10</v>
      </c>
      <c r="F70" s="115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s="5" customFormat="1" x14ac:dyDescent="0.25">
      <c r="A71" s="109">
        <v>56</v>
      </c>
      <c r="B71" s="13"/>
      <c r="C71" s="110" t="s">
        <v>342</v>
      </c>
      <c r="D71" s="107" t="s">
        <v>213</v>
      </c>
      <c r="E71" s="108">
        <v>4</v>
      </c>
      <c r="F71" s="115"/>
      <c r="G71" s="60"/>
      <c r="H71" s="60"/>
      <c r="I71" s="60"/>
      <c r="J71" s="60"/>
      <c r="K71" s="60"/>
      <c r="L71" s="60"/>
      <c r="M71" s="60"/>
      <c r="N71" s="60"/>
      <c r="O71" s="60"/>
      <c r="P71" s="60"/>
    </row>
    <row r="72" spans="1:16" s="5" customFormat="1" x14ac:dyDescent="0.25">
      <c r="A72" s="109">
        <v>57</v>
      </c>
      <c r="B72" s="13"/>
      <c r="C72" s="110" t="s">
        <v>343</v>
      </c>
      <c r="D72" s="107" t="s">
        <v>213</v>
      </c>
      <c r="E72" s="108">
        <v>4</v>
      </c>
      <c r="F72" s="115"/>
      <c r="G72" s="60"/>
      <c r="H72" s="60"/>
      <c r="I72" s="60"/>
      <c r="J72" s="60"/>
      <c r="K72" s="60"/>
      <c r="L72" s="60"/>
      <c r="M72" s="60"/>
      <c r="N72" s="60"/>
      <c r="O72" s="60"/>
      <c r="P72" s="60"/>
    </row>
    <row r="73" spans="1:16" s="5" customFormat="1" x14ac:dyDescent="0.25">
      <c r="A73" s="109">
        <v>58</v>
      </c>
      <c r="B73" s="13"/>
      <c r="C73" s="110" t="s">
        <v>344</v>
      </c>
      <c r="D73" s="107" t="s">
        <v>213</v>
      </c>
      <c r="E73" s="108">
        <v>29</v>
      </c>
      <c r="F73" s="115"/>
      <c r="G73" s="60"/>
      <c r="H73" s="60"/>
      <c r="I73" s="60"/>
      <c r="J73" s="60"/>
      <c r="K73" s="60"/>
      <c r="L73" s="60"/>
      <c r="M73" s="60"/>
      <c r="N73" s="60"/>
      <c r="O73" s="60"/>
      <c r="P73" s="60"/>
    </row>
    <row r="74" spans="1:16" s="5" customFormat="1" x14ac:dyDescent="0.25">
      <c r="A74" s="109">
        <v>59</v>
      </c>
      <c r="B74" s="13"/>
      <c r="C74" s="110" t="s">
        <v>345</v>
      </c>
      <c r="D74" s="107" t="s">
        <v>213</v>
      </c>
      <c r="E74" s="108">
        <v>2</v>
      </c>
      <c r="F74" s="115"/>
      <c r="G74" s="60"/>
      <c r="H74" s="60"/>
      <c r="I74" s="60"/>
      <c r="J74" s="60"/>
      <c r="K74" s="60"/>
      <c r="L74" s="60"/>
      <c r="M74" s="60"/>
      <c r="N74" s="60"/>
      <c r="O74" s="60"/>
      <c r="P74" s="60"/>
    </row>
    <row r="75" spans="1:16" s="5" customFormat="1" x14ac:dyDescent="0.25">
      <c r="A75" s="109">
        <v>60</v>
      </c>
      <c r="B75" s="13"/>
      <c r="C75" s="110" t="s">
        <v>346</v>
      </c>
      <c r="D75" s="107" t="s">
        <v>213</v>
      </c>
      <c r="E75" s="108">
        <v>1</v>
      </c>
      <c r="F75" s="115"/>
      <c r="G75" s="60"/>
      <c r="H75" s="60"/>
      <c r="I75" s="60"/>
      <c r="J75" s="60"/>
      <c r="K75" s="60"/>
      <c r="L75" s="60"/>
      <c r="M75" s="60"/>
      <c r="N75" s="60"/>
      <c r="O75" s="60"/>
      <c r="P75" s="60"/>
    </row>
    <row r="76" spans="1:16" s="5" customFormat="1" x14ac:dyDescent="0.25">
      <c r="A76" s="109">
        <v>61</v>
      </c>
      <c r="B76" s="13"/>
      <c r="C76" s="110" t="s">
        <v>347</v>
      </c>
      <c r="D76" s="107" t="s">
        <v>260</v>
      </c>
      <c r="E76" s="108">
        <v>4</v>
      </c>
      <c r="F76" s="115"/>
      <c r="G76" s="60"/>
      <c r="H76" s="60"/>
      <c r="I76" s="60"/>
      <c r="J76" s="60"/>
      <c r="K76" s="60"/>
      <c r="L76" s="60"/>
      <c r="M76" s="60"/>
      <c r="N76" s="60"/>
      <c r="O76" s="60"/>
      <c r="P76" s="60"/>
    </row>
    <row r="77" spans="1:16" s="5" customFormat="1" x14ac:dyDescent="0.25">
      <c r="A77" s="109">
        <v>62</v>
      </c>
      <c r="B77" s="13"/>
      <c r="C77" s="110" t="s">
        <v>348</v>
      </c>
      <c r="D77" s="107" t="s">
        <v>260</v>
      </c>
      <c r="E77" s="108">
        <v>1</v>
      </c>
      <c r="F77" s="115"/>
      <c r="G77" s="60"/>
      <c r="H77" s="60"/>
      <c r="I77" s="60"/>
      <c r="J77" s="60"/>
      <c r="K77" s="60"/>
      <c r="L77" s="60"/>
      <c r="M77" s="60"/>
      <c r="N77" s="60"/>
      <c r="O77" s="60"/>
      <c r="P77" s="60"/>
    </row>
    <row r="78" spans="1:16" s="5" customFormat="1" x14ac:dyDescent="0.25">
      <c r="A78" s="109">
        <v>63</v>
      </c>
      <c r="B78" s="13"/>
      <c r="C78" s="110" t="s">
        <v>349</v>
      </c>
      <c r="D78" s="107" t="s">
        <v>260</v>
      </c>
      <c r="E78" s="108">
        <v>7</v>
      </c>
      <c r="F78" s="115"/>
      <c r="G78" s="60"/>
      <c r="H78" s="60"/>
      <c r="I78" s="60"/>
      <c r="J78" s="60"/>
      <c r="K78" s="60"/>
      <c r="L78" s="60"/>
      <c r="M78" s="60"/>
      <c r="N78" s="60"/>
      <c r="O78" s="60"/>
      <c r="P78" s="60"/>
    </row>
    <row r="79" spans="1:16" s="5" customFormat="1" ht="25.5" customHeight="1" x14ac:dyDescent="0.25">
      <c r="A79" s="109">
        <v>64</v>
      </c>
      <c r="B79" s="13"/>
      <c r="C79" s="110" t="s">
        <v>350</v>
      </c>
      <c r="D79" s="107" t="s">
        <v>88</v>
      </c>
      <c r="E79" s="108">
        <v>28</v>
      </c>
      <c r="F79" s="115"/>
      <c r="G79" s="60"/>
      <c r="H79" s="60"/>
      <c r="I79" s="60"/>
      <c r="J79" s="60"/>
      <c r="K79" s="60"/>
      <c r="L79" s="60"/>
      <c r="M79" s="60"/>
      <c r="N79" s="60"/>
      <c r="O79" s="60"/>
      <c r="P79" s="60"/>
    </row>
    <row r="80" spans="1:16" s="5" customFormat="1" ht="24.75" customHeight="1" x14ac:dyDescent="0.25">
      <c r="A80" s="109">
        <v>65</v>
      </c>
      <c r="B80" s="13"/>
      <c r="C80" s="110" t="s">
        <v>351</v>
      </c>
      <c r="D80" s="107" t="s">
        <v>88</v>
      </c>
      <c r="E80" s="108">
        <v>40</v>
      </c>
      <c r="F80" s="115"/>
      <c r="G80" s="60"/>
      <c r="H80" s="60"/>
      <c r="I80" s="60"/>
      <c r="J80" s="60"/>
      <c r="K80" s="60"/>
      <c r="L80" s="60"/>
      <c r="M80" s="60"/>
      <c r="N80" s="60"/>
      <c r="O80" s="60"/>
      <c r="P80" s="60"/>
    </row>
    <row r="81" spans="1:16" s="5" customFormat="1" ht="25.5" customHeight="1" x14ac:dyDescent="0.25">
      <c r="A81" s="109">
        <v>66</v>
      </c>
      <c r="B81" s="13"/>
      <c r="C81" s="110" t="s">
        <v>352</v>
      </c>
      <c r="D81" s="107" t="s">
        <v>88</v>
      </c>
      <c r="E81" s="108">
        <v>23</v>
      </c>
      <c r="F81" s="115"/>
      <c r="G81" s="60"/>
      <c r="H81" s="60"/>
      <c r="I81" s="60"/>
      <c r="J81" s="60"/>
      <c r="K81" s="60"/>
      <c r="L81" s="60"/>
      <c r="M81" s="60"/>
      <c r="N81" s="60"/>
      <c r="O81" s="60"/>
      <c r="P81" s="60"/>
    </row>
    <row r="82" spans="1:16" s="5" customFormat="1" ht="24.75" customHeight="1" x14ac:dyDescent="0.25">
      <c r="A82" s="109">
        <v>67</v>
      </c>
      <c r="B82" s="13"/>
      <c r="C82" s="110" t="s">
        <v>353</v>
      </c>
      <c r="D82" s="107" t="s">
        <v>88</v>
      </c>
      <c r="E82" s="108">
        <v>50</v>
      </c>
      <c r="F82" s="115"/>
      <c r="G82" s="60"/>
      <c r="H82" s="60"/>
      <c r="I82" s="60"/>
      <c r="J82" s="60"/>
      <c r="K82" s="60"/>
      <c r="L82" s="60"/>
      <c r="M82" s="60"/>
      <c r="N82" s="60"/>
      <c r="O82" s="60"/>
      <c r="P82" s="60"/>
    </row>
    <row r="83" spans="1:16" s="5" customFormat="1" ht="28.5" customHeight="1" x14ac:dyDescent="0.25">
      <c r="A83" s="109">
        <v>68</v>
      </c>
      <c r="B83" s="13"/>
      <c r="C83" s="110" t="s">
        <v>354</v>
      </c>
      <c r="D83" s="107" t="s">
        <v>88</v>
      </c>
      <c r="E83" s="108">
        <v>25</v>
      </c>
      <c r="F83" s="115"/>
      <c r="G83" s="60"/>
      <c r="H83" s="60"/>
      <c r="I83" s="60"/>
      <c r="J83" s="60"/>
      <c r="K83" s="60"/>
      <c r="L83" s="60"/>
      <c r="M83" s="60"/>
      <c r="N83" s="60"/>
      <c r="O83" s="60"/>
      <c r="P83" s="60"/>
    </row>
    <row r="84" spans="1:16" s="5" customFormat="1" x14ac:dyDescent="0.25">
      <c r="A84" s="109">
        <v>69</v>
      </c>
      <c r="B84" s="13"/>
      <c r="C84" s="110" t="s">
        <v>355</v>
      </c>
      <c r="D84" s="107" t="s">
        <v>213</v>
      </c>
      <c r="E84" s="108">
        <f t="shared" ref="E84:E85" si="0">E50-E79</f>
        <v>22</v>
      </c>
      <c r="F84" s="115"/>
      <c r="G84" s="60"/>
      <c r="H84" s="60"/>
      <c r="I84" s="60"/>
      <c r="J84" s="60"/>
      <c r="K84" s="60"/>
      <c r="L84" s="60"/>
      <c r="M84" s="60"/>
      <c r="N84" s="60"/>
      <c r="O84" s="60"/>
      <c r="P84" s="60"/>
    </row>
    <row r="85" spans="1:16" s="5" customFormat="1" x14ac:dyDescent="0.25">
      <c r="A85" s="109">
        <v>70</v>
      </c>
      <c r="B85" s="13"/>
      <c r="C85" s="110" t="s">
        <v>356</v>
      </c>
      <c r="D85" s="107" t="s">
        <v>213</v>
      </c>
      <c r="E85" s="108">
        <f t="shared" si="0"/>
        <v>20</v>
      </c>
      <c r="F85" s="115"/>
      <c r="G85" s="60"/>
      <c r="H85" s="60"/>
      <c r="I85" s="60"/>
      <c r="J85" s="60"/>
      <c r="K85" s="60"/>
      <c r="L85" s="60"/>
      <c r="M85" s="60"/>
      <c r="N85" s="60"/>
      <c r="O85" s="60"/>
      <c r="P85" s="60"/>
    </row>
    <row r="86" spans="1:16" s="5" customFormat="1" x14ac:dyDescent="0.25">
      <c r="A86" s="109">
        <v>71</v>
      </c>
      <c r="B86" s="13"/>
      <c r="C86" s="110" t="s">
        <v>357</v>
      </c>
      <c r="D86" s="107" t="s">
        <v>213</v>
      </c>
      <c r="E86" s="108">
        <f>E53-E82</f>
        <v>66</v>
      </c>
      <c r="F86" s="115"/>
      <c r="G86" s="60"/>
      <c r="H86" s="60"/>
      <c r="I86" s="60"/>
      <c r="J86" s="60"/>
      <c r="K86" s="60"/>
      <c r="L86" s="60"/>
      <c r="M86" s="60"/>
      <c r="N86" s="60"/>
      <c r="O86" s="60"/>
      <c r="P86" s="60"/>
    </row>
    <row r="87" spans="1:16" s="5" customFormat="1" x14ac:dyDescent="0.25">
      <c r="A87" s="186">
        <v>72</v>
      </c>
      <c r="B87" s="187"/>
      <c r="C87" s="188" t="s">
        <v>358</v>
      </c>
      <c r="D87" s="189" t="s">
        <v>213</v>
      </c>
      <c r="E87" s="190">
        <v>52</v>
      </c>
      <c r="F87" s="191"/>
      <c r="G87" s="117"/>
      <c r="H87" s="117"/>
      <c r="I87" s="117"/>
      <c r="J87" s="117"/>
      <c r="K87" s="60"/>
      <c r="L87" s="60"/>
      <c r="M87" s="60"/>
      <c r="N87" s="60"/>
      <c r="O87" s="60"/>
      <c r="P87" s="60"/>
    </row>
    <row r="88" spans="1:16" s="5" customFormat="1" x14ac:dyDescent="0.25">
      <c r="A88" s="193">
        <v>73</v>
      </c>
      <c r="B88" s="13"/>
      <c r="C88" s="86" t="s">
        <v>359</v>
      </c>
      <c r="D88" s="87" t="s">
        <v>260</v>
      </c>
      <c r="E88" s="88">
        <v>1</v>
      </c>
      <c r="F88" s="75"/>
      <c r="G88" s="75"/>
      <c r="H88" s="117"/>
      <c r="I88" s="75"/>
      <c r="J88" s="117"/>
      <c r="K88" s="60"/>
      <c r="L88" s="60"/>
      <c r="M88" s="60"/>
      <c r="N88" s="60"/>
      <c r="O88" s="60"/>
      <c r="P88" s="60"/>
    </row>
    <row r="89" spans="1:16" s="5" customFormat="1" x14ac:dyDescent="0.25">
      <c r="A89" s="193">
        <v>74</v>
      </c>
      <c r="B89" s="13"/>
      <c r="C89" s="86" t="s">
        <v>316</v>
      </c>
      <c r="D89" s="87" t="s">
        <v>260</v>
      </c>
      <c r="E89" s="88">
        <v>1</v>
      </c>
      <c r="F89" s="75"/>
      <c r="G89" s="197"/>
      <c r="H89" s="117"/>
      <c r="I89" s="197"/>
      <c r="J89" s="117"/>
      <c r="K89" s="117"/>
      <c r="L89" s="60"/>
      <c r="M89" s="60"/>
      <c r="N89" s="60"/>
      <c r="O89" s="60"/>
      <c r="P89" s="60"/>
    </row>
    <row r="90" spans="1:16" s="5" customFormat="1" x14ac:dyDescent="0.25">
      <c r="A90" s="193">
        <v>75</v>
      </c>
      <c r="B90" s="13"/>
      <c r="C90" s="86" t="s">
        <v>360</v>
      </c>
      <c r="D90" s="87" t="s">
        <v>92</v>
      </c>
      <c r="E90" s="88">
        <v>1</v>
      </c>
      <c r="F90" s="75"/>
      <c r="G90" s="75"/>
      <c r="H90" s="75"/>
      <c r="I90" s="75"/>
      <c r="J90" s="75"/>
      <c r="K90" s="75"/>
      <c r="L90" s="115"/>
      <c r="M90" s="60"/>
      <c r="N90" s="60"/>
      <c r="O90" s="60"/>
      <c r="P90" s="60"/>
    </row>
    <row r="91" spans="1:16" s="5" customFormat="1" x14ac:dyDescent="0.25">
      <c r="A91" s="193">
        <v>76</v>
      </c>
      <c r="B91" s="88"/>
      <c r="C91" s="139" t="s">
        <v>361</v>
      </c>
      <c r="D91" s="88" t="s">
        <v>362</v>
      </c>
      <c r="E91" s="88">
        <v>1</v>
      </c>
      <c r="F91" s="75"/>
      <c r="G91" s="75"/>
      <c r="H91" s="75"/>
      <c r="I91" s="75"/>
      <c r="J91" s="75"/>
      <c r="K91" s="75"/>
      <c r="L91" s="115"/>
      <c r="M91" s="60"/>
      <c r="N91" s="60"/>
      <c r="O91" s="60"/>
      <c r="P91" s="60"/>
    </row>
    <row r="92" spans="1:16" s="5" customFormat="1" x14ac:dyDescent="0.25">
      <c r="A92" s="78" t="s">
        <v>6</v>
      </c>
      <c r="B92" s="71"/>
      <c r="C92" s="330" t="s">
        <v>7</v>
      </c>
      <c r="D92" s="330"/>
      <c r="E92" s="71" t="s">
        <v>6</v>
      </c>
      <c r="F92" s="75"/>
      <c r="G92" s="14" t="s">
        <v>6</v>
      </c>
      <c r="H92" s="14" t="s">
        <v>6</v>
      </c>
      <c r="I92" s="14" t="s">
        <v>6</v>
      </c>
      <c r="J92" s="14" t="s">
        <v>6</v>
      </c>
      <c r="K92" s="14" t="s">
        <v>6</v>
      </c>
      <c r="L92" s="196">
        <f>SUM(L13:L91)</f>
        <v>0</v>
      </c>
      <c r="M92" s="192">
        <f t="shared" ref="M92:P92" si="1">SUM(M13:M91)</f>
        <v>0</v>
      </c>
      <c r="N92" s="192">
        <f t="shared" si="1"/>
        <v>0</v>
      </c>
      <c r="O92" s="192">
        <f t="shared" si="1"/>
        <v>0</v>
      </c>
      <c r="P92" s="192">
        <f t="shared" si="1"/>
        <v>0</v>
      </c>
    </row>
    <row r="93" spans="1:16" s="5" customFormat="1" x14ac:dyDescent="0.25">
      <c r="A93" s="62" t="s">
        <v>6</v>
      </c>
      <c r="B93" s="58" t="s">
        <v>6</v>
      </c>
      <c r="C93" s="331" t="s">
        <v>205</v>
      </c>
      <c r="D93" s="332"/>
      <c r="E93" s="332"/>
      <c r="F93" s="332"/>
      <c r="G93" s="326"/>
      <c r="H93" s="326"/>
      <c r="I93" s="326"/>
      <c r="J93" s="326"/>
      <c r="K93" s="327"/>
      <c r="L93" s="64"/>
      <c r="M93" s="67"/>
      <c r="N93" s="67">
        <f>N92*L93</f>
        <v>0</v>
      </c>
      <c r="O93" s="33"/>
      <c r="P93" s="60">
        <f>N93</f>
        <v>0</v>
      </c>
    </row>
    <row r="94" spans="1:16" s="5" customFormat="1" x14ac:dyDescent="0.25">
      <c r="A94" s="62" t="s">
        <v>6</v>
      </c>
      <c r="B94" s="58" t="s">
        <v>6</v>
      </c>
      <c r="C94" s="318" t="s">
        <v>206</v>
      </c>
      <c r="D94" s="319"/>
      <c r="E94" s="319"/>
      <c r="F94" s="319"/>
      <c r="G94" s="319"/>
      <c r="H94" s="319"/>
      <c r="I94" s="319"/>
      <c r="J94" s="319"/>
      <c r="K94" s="320"/>
      <c r="L94" s="65"/>
      <c r="M94" s="66">
        <f>M92+M93</f>
        <v>0</v>
      </c>
      <c r="N94" s="66">
        <f t="shared" ref="N94:P94" si="2">N92+N93</f>
        <v>0</v>
      </c>
      <c r="O94" s="66">
        <f t="shared" si="2"/>
        <v>0</v>
      </c>
      <c r="P94" s="66">
        <f t="shared" si="2"/>
        <v>0</v>
      </c>
    </row>
    <row r="95" spans="1:16" s="5" customFormat="1" x14ac:dyDescent="0.25">
      <c r="A95" s="1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 s="5" customFormat="1" x14ac:dyDescent="0.25">
      <c r="A96" s="1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1:16" s="5" customFormat="1" x14ac:dyDescent="0.25">
      <c r="A97" s="1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1:16" s="5" customFormat="1" x14ac:dyDescent="0.25">
      <c r="A98" s="1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 s="5" customFormat="1" x14ac:dyDescent="0.25">
      <c r="A99" s="1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1:16" s="5" customFormat="1" x14ac:dyDescent="0.25">
      <c r="A100" s="1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 s="5" customFormat="1" x14ac:dyDescent="0.25">
      <c r="A101" s="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</row>
    <row r="102" spans="1:16" s="5" customFormat="1" x14ac:dyDescent="0.25">
      <c r="A102" s="1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</row>
    <row r="103" spans="1:16" s="5" customFormat="1" x14ac:dyDescent="0.25">
      <c r="A103" s="1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</row>
    <row r="104" spans="1:16" s="5" customFormat="1" x14ac:dyDescent="0.25">
      <c r="A104" s="1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 s="5" customFormat="1" x14ac:dyDescent="0.25">
      <c r="A105" s="1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1:16" s="5" customFormat="1" x14ac:dyDescent="0.25">
      <c r="A106" s="1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1:16" s="5" customFormat="1" x14ac:dyDescent="0.25">
      <c r="A107" s="1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</row>
    <row r="108" spans="1:16" s="5" customFormat="1" x14ac:dyDescent="0.25">
      <c r="A108" s="1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1:16" s="5" customFormat="1" x14ac:dyDescent="0.25">
      <c r="A109" s="1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</row>
    <row r="110" spans="1:16" s="5" customFormat="1" x14ac:dyDescent="0.25">
      <c r="A110" s="1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</row>
    <row r="111" spans="1:16" s="5" customFormat="1" x14ac:dyDescent="0.25">
      <c r="A111" s="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</row>
    <row r="112" spans="1:16" s="5" customFormat="1" x14ac:dyDescent="0.25">
      <c r="A112" s="1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</row>
  </sheetData>
  <mergeCells count="9">
    <mergeCell ref="C92:D92"/>
    <mergeCell ref="C93:K93"/>
    <mergeCell ref="C94:K94"/>
    <mergeCell ref="A1:P1"/>
    <mergeCell ref="N8:O8"/>
    <mergeCell ref="D10:D11"/>
    <mergeCell ref="E10:E11"/>
    <mergeCell ref="F10:K10"/>
    <mergeCell ref="L10:P10"/>
  </mergeCells>
  <phoneticPr fontId="11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R75"/>
  <sheetViews>
    <sheetView showZeros="0" topLeftCell="A58" zoomScale="82" zoomScaleNormal="82" workbookViewId="0">
      <selection activeCell="A9" sqref="A9"/>
    </sheetView>
  </sheetViews>
  <sheetFormatPr defaultColWidth="9.33203125" defaultRowHeight="13.2" x14ac:dyDescent="0.25"/>
  <cols>
    <col min="1" max="1" width="5.44140625" style="1" customWidth="1"/>
    <col min="3" max="3" width="43" customWidth="1"/>
    <col min="4" max="4" width="17.33203125" customWidth="1"/>
    <col min="5" max="5" width="8.77734375" customWidth="1"/>
    <col min="6" max="6" width="10.77734375" customWidth="1"/>
    <col min="7" max="7" width="11.6640625" bestFit="1" customWidth="1"/>
    <col min="13" max="13" width="9.77734375" bestFit="1" customWidth="1"/>
    <col min="14" max="17" width="10.33203125" customWidth="1"/>
  </cols>
  <sheetData>
    <row r="1" spans="1:18" s="5" customFormat="1" ht="15.6" x14ac:dyDescent="0.3">
      <c r="A1" s="323" t="s">
        <v>363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</row>
    <row r="2" spans="1:18" s="5" customFormat="1" ht="15.6" x14ac:dyDescent="0.3">
      <c r="A2" s="68"/>
      <c r="B2" s="68"/>
      <c r="C2" s="68"/>
      <c r="D2" s="68"/>
      <c r="E2" s="68"/>
      <c r="F2" s="68" t="s">
        <v>34</v>
      </c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8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</row>
    <row r="4" spans="1:18" s="5" customFormat="1" ht="15.6" x14ac:dyDescent="0.25">
      <c r="A4" s="7" t="s">
        <v>55</v>
      </c>
      <c r="B4" s="46"/>
    </row>
    <row r="5" spans="1:18" s="5" customFormat="1" ht="15.6" x14ac:dyDescent="0.25">
      <c r="A5" s="7" t="s">
        <v>56</v>
      </c>
      <c r="B5" s="46"/>
    </row>
    <row r="6" spans="1:18" s="5" customFormat="1" ht="15.6" x14ac:dyDescent="0.25">
      <c r="A6" s="7" t="s">
        <v>710</v>
      </c>
      <c r="B6" s="46"/>
    </row>
    <row r="7" spans="1:18" s="5" customFormat="1" ht="15.6" x14ac:dyDescent="0.25">
      <c r="A7" s="2"/>
      <c r="B7" s="46"/>
    </row>
    <row r="8" spans="1:18" s="5" customFormat="1" x14ac:dyDescent="0.25">
      <c r="A8" s="47" t="s">
        <v>364</v>
      </c>
      <c r="M8" s="5" t="s">
        <v>58</v>
      </c>
      <c r="O8" s="324">
        <f>Q75</f>
        <v>0</v>
      </c>
      <c r="P8" s="324"/>
    </row>
    <row r="9" spans="1:18" s="5" customFormat="1" x14ac:dyDescent="0.25">
      <c r="A9" s="18" t="s">
        <v>711</v>
      </c>
      <c r="O9" s="239"/>
      <c r="P9" s="239"/>
    </row>
    <row r="10" spans="1:18" s="52" customFormat="1" ht="13.5" customHeight="1" x14ac:dyDescent="0.25">
      <c r="A10" s="48" t="s">
        <v>0</v>
      </c>
      <c r="B10" s="49" t="s">
        <v>59</v>
      </c>
      <c r="C10" s="50" t="s">
        <v>60</v>
      </c>
      <c r="D10" s="50"/>
      <c r="E10" s="321" t="s">
        <v>61</v>
      </c>
      <c r="F10" s="321" t="s">
        <v>62</v>
      </c>
      <c r="G10" s="321" t="s">
        <v>63</v>
      </c>
      <c r="H10" s="321"/>
      <c r="I10" s="321"/>
      <c r="J10" s="321"/>
      <c r="K10" s="321"/>
      <c r="L10" s="321"/>
      <c r="M10" s="321" t="s">
        <v>64</v>
      </c>
      <c r="N10" s="321"/>
      <c r="O10" s="321"/>
      <c r="P10" s="321"/>
      <c r="Q10" s="321"/>
      <c r="R10" s="51"/>
    </row>
    <row r="11" spans="1:18" s="52" customFormat="1" ht="46.2" x14ac:dyDescent="0.25">
      <c r="A11" s="53" t="s">
        <v>3</v>
      </c>
      <c r="B11" s="54"/>
      <c r="C11" s="55" t="s">
        <v>65</v>
      </c>
      <c r="D11" s="55"/>
      <c r="E11" s="321"/>
      <c r="F11" s="321"/>
      <c r="G11" s="277" t="s">
        <v>66</v>
      </c>
      <c r="H11" s="277" t="s">
        <v>67</v>
      </c>
      <c r="I11" s="277" t="s">
        <v>68</v>
      </c>
      <c r="J11" s="277" t="s">
        <v>69</v>
      </c>
      <c r="K11" s="277" t="s">
        <v>70</v>
      </c>
      <c r="L11" s="277" t="s">
        <v>71</v>
      </c>
      <c r="M11" s="277" t="s">
        <v>72</v>
      </c>
      <c r="N11" s="277" t="s">
        <v>68</v>
      </c>
      <c r="O11" s="277" t="s">
        <v>69</v>
      </c>
      <c r="P11" s="277" t="s">
        <v>70</v>
      </c>
      <c r="Q11" s="277" t="s">
        <v>71</v>
      </c>
    </row>
    <row r="12" spans="1:18" s="52" customFormat="1" ht="10.5" customHeight="1" x14ac:dyDescent="0.25">
      <c r="A12" s="118">
        <v>1</v>
      </c>
      <c r="B12" s="118">
        <v>2</v>
      </c>
      <c r="C12" s="118">
        <v>3</v>
      </c>
      <c r="D12" s="118"/>
      <c r="E12" s="118">
        <v>4</v>
      </c>
      <c r="F12" s="118">
        <v>5</v>
      </c>
      <c r="G12" s="118">
        <v>6</v>
      </c>
      <c r="H12" s="118">
        <v>7</v>
      </c>
      <c r="I12" s="118">
        <v>8</v>
      </c>
      <c r="J12" s="118">
        <v>9</v>
      </c>
      <c r="K12" s="56">
        <v>10</v>
      </c>
      <c r="L12" s="56">
        <v>11</v>
      </c>
      <c r="M12" s="56">
        <v>12</v>
      </c>
      <c r="N12" s="56">
        <v>13</v>
      </c>
      <c r="O12" s="56">
        <v>14</v>
      </c>
      <c r="P12" s="56">
        <v>15</v>
      </c>
      <c r="Q12" s="56">
        <v>16</v>
      </c>
    </row>
    <row r="13" spans="1:18" s="5" customFormat="1" x14ac:dyDescent="0.25">
      <c r="A13" s="72">
        <v>1</v>
      </c>
      <c r="B13" s="155"/>
      <c r="C13" s="156" t="s">
        <v>366</v>
      </c>
      <c r="D13" s="157"/>
      <c r="E13" s="158" t="s">
        <v>92</v>
      </c>
      <c r="F13" s="158"/>
      <c r="G13" s="121"/>
      <c r="H13" s="121"/>
      <c r="I13" s="121"/>
      <c r="J13" s="121"/>
      <c r="K13" s="121"/>
      <c r="L13" s="60"/>
      <c r="M13" s="60"/>
      <c r="N13" s="60"/>
      <c r="O13" s="60"/>
      <c r="P13" s="60"/>
      <c r="Q13" s="60"/>
    </row>
    <row r="14" spans="1:18" s="5" customFormat="1" ht="13.8" x14ac:dyDescent="0.25">
      <c r="A14" s="72"/>
      <c r="B14" s="194" t="s">
        <v>367</v>
      </c>
      <c r="C14" s="154"/>
      <c r="D14" s="125"/>
      <c r="E14" s="125"/>
      <c r="F14" s="125"/>
      <c r="G14" s="120"/>
      <c r="H14" s="120"/>
      <c r="I14" s="121"/>
      <c r="J14" s="121"/>
      <c r="K14" s="121"/>
      <c r="L14" s="60"/>
      <c r="M14" s="60"/>
      <c r="N14" s="60"/>
      <c r="O14" s="60"/>
      <c r="P14" s="60"/>
      <c r="Q14" s="60"/>
    </row>
    <row r="15" spans="1:18" s="5" customFormat="1" x14ac:dyDescent="0.25">
      <c r="A15" s="72">
        <v>2</v>
      </c>
      <c r="B15" s="155"/>
      <c r="C15" s="156" t="s">
        <v>368</v>
      </c>
      <c r="D15" s="157" t="s">
        <v>369</v>
      </c>
      <c r="E15" s="158" t="s">
        <v>88</v>
      </c>
      <c r="F15" s="159"/>
      <c r="G15" s="121"/>
      <c r="H15" s="121"/>
      <c r="I15" s="121"/>
      <c r="J15" s="121"/>
      <c r="K15" s="121"/>
      <c r="L15" s="60"/>
      <c r="M15" s="60"/>
      <c r="N15" s="60"/>
      <c r="O15" s="60"/>
      <c r="P15" s="60"/>
      <c r="Q15" s="60"/>
    </row>
    <row r="16" spans="1:18" s="5" customFormat="1" x14ac:dyDescent="0.25">
      <c r="A16" s="72">
        <v>3</v>
      </c>
      <c r="B16" s="155"/>
      <c r="C16" s="156" t="s">
        <v>370</v>
      </c>
      <c r="D16" s="157" t="s">
        <v>369</v>
      </c>
      <c r="E16" s="158" t="s">
        <v>88</v>
      </c>
      <c r="F16" s="158"/>
      <c r="G16" s="121"/>
      <c r="H16" s="121"/>
      <c r="I16" s="121"/>
      <c r="J16" s="121"/>
      <c r="K16" s="121"/>
      <c r="L16" s="60"/>
      <c r="M16" s="60"/>
      <c r="N16" s="60"/>
      <c r="O16" s="60"/>
      <c r="P16" s="60"/>
      <c r="Q16" s="60"/>
    </row>
    <row r="17" spans="1:17" s="5" customFormat="1" x14ac:dyDescent="0.25">
      <c r="A17" s="72">
        <v>4</v>
      </c>
      <c r="B17" s="155"/>
      <c r="C17" s="156" t="s">
        <v>371</v>
      </c>
      <c r="D17" s="157" t="s">
        <v>369</v>
      </c>
      <c r="E17" s="158" t="s">
        <v>213</v>
      </c>
      <c r="F17" s="158"/>
      <c r="G17" s="121"/>
      <c r="H17" s="121"/>
      <c r="I17" s="121"/>
      <c r="J17" s="121"/>
      <c r="K17" s="121"/>
      <c r="L17" s="60"/>
      <c r="M17" s="60"/>
      <c r="N17" s="60"/>
      <c r="O17" s="60"/>
      <c r="P17" s="60"/>
      <c r="Q17" s="60"/>
    </row>
    <row r="18" spans="1:17" s="5" customFormat="1" x14ac:dyDescent="0.25">
      <c r="A18" s="72">
        <v>5</v>
      </c>
      <c r="B18" s="155"/>
      <c r="C18" s="156" t="s">
        <v>372</v>
      </c>
      <c r="D18" s="157" t="s">
        <v>369</v>
      </c>
      <c r="E18" s="158" t="s">
        <v>213</v>
      </c>
      <c r="F18" s="158"/>
      <c r="G18" s="121"/>
      <c r="H18" s="121"/>
      <c r="I18" s="121"/>
      <c r="J18" s="121"/>
      <c r="K18" s="121"/>
      <c r="L18" s="60"/>
      <c r="M18" s="60"/>
      <c r="N18" s="60"/>
      <c r="O18" s="60"/>
      <c r="P18" s="60"/>
      <c r="Q18" s="60"/>
    </row>
    <row r="19" spans="1:17" s="5" customFormat="1" ht="26.4" x14ac:dyDescent="0.25">
      <c r="A19" s="72">
        <v>6</v>
      </c>
      <c r="B19" s="155"/>
      <c r="C19" s="156" t="s">
        <v>373</v>
      </c>
      <c r="D19" s="157" t="s">
        <v>369</v>
      </c>
      <c r="E19" s="158" t="s">
        <v>213</v>
      </c>
      <c r="F19" s="159"/>
      <c r="G19" s="121"/>
      <c r="H19" s="121"/>
      <c r="I19" s="121"/>
      <c r="J19" s="121"/>
      <c r="K19" s="121"/>
      <c r="L19" s="60"/>
      <c r="M19" s="60"/>
      <c r="N19" s="60"/>
      <c r="O19" s="60"/>
      <c r="P19" s="60"/>
      <c r="Q19" s="60"/>
    </row>
    <row r="20" spans="1:17" s="5" customFormat="1" ht="26.4" x14ac:dyDescent="0.25">
      <c r="A20" s="72">
        <v>7</v>
      </c>
      <c r="B20" s="155"/>
      <c r="C20" s="156" t="s">
        <v>374</v>
      </c>
      <c r="D20" s="157" t="s">
        <v>369</v>
      </c>
      <c r="E20" s="158" t="s">
        <v>213</v>
      </c>
      <c r="F20" s="159"/>
      <c r="G20" s="121"/>
      <c r="H20" s="121"/>
      <c r="I20" s="121"/>
      <c r="J20" s="121"/>
      <c r="K20" s="121"/>
      <c r="L20" s="60"/>
      <c r="M20" s="60"/>
      <c r="N20" s="60"/>
      <c r="O20" s="60"/>
      <c r="P20" s="60"/>
      <c r="Q20" s="60"/>
    </row>
    <row r="21" spans="1:17" s="5" customFormat="1" x14ac:dyDescent="0.25">
      <c r="A21" s="72">
        <v>8</v>
      </c>
      <c r="B21" s="155"/>
      <c r="C21" s="156" t="s">
        <v>375</v>
      </c>
      <c r="D21" s="157" t="s">
        <v>369</v>
      </c>
      <c r="E21" s="158" t="s">
        <v>213</v>
      </c>
      <c r="F21" s="159"/>
      <c r="G21" s="121"/>
      <c r="H21" s="121"/>
      <c r="I21" s="121"/>
      <c r="J21" s="121"/>
      <c r="K21" s="121"/>
      <c r="L21" s="60"/>
      <c r="M21" s="60"/>
      <c r="N21" s="60"/>
      <c r="O21" s="60"/>
      <c r="P21" s="60"/>
      <c r="Q21" s="60"/>
    </row>
    <row r="22" spans="1:17" s="5" customFormat="1" x14ac:dyDescent="0.25">
      <c r="A22" s="72">
        <v>9</v>
      </c>
      <c r="B22" s="155"/>
      <c r="C22" s="156" t="s">
        <v>376</v>
      </c>
      <c r="D22" s="157" t="s">
        <v>369</v>
      </c>
      <c r="E22" s="158" t="s">
        <v>213</v>
      </c>
      <c r="F22" s="159"/>
      <c r="G22" s="121"/>
      <c r="H22" s="121"/>
      <c r="I22" s="121"/>
      <c r="J22" s="121"/>
      <c r="K22" s="121"/>
      <c r="L22" s="60"/>
      <c r="M22" s="60"/>
      <c r="N22" s="60"/>
      <c r="O22" s="60"/>
      <c r="P22" s="60"/>
      <c r="Q22" s="60"/>
    </row>
    <row r="23" spans="1:17" s="5" customFormat="1" x14ac:dyDescent="0.25">
      <c r="A23" s="72">
        <v>10</v>
      </c>
      <c r="B23" s="155"/>
      <c r="C23" s="156" t="s">
        <v>377</v>
      </c>
      <c r="D23" s="157" t="s">
        <v>369</v>
      </c>
      <c r="E23" s="158" t="s">
        <v>213</v>
      </c>
      <c r="F23" s="159"/>
      <c r="G23" s="121"/>
      <c r="H23" s="121"/>
      <c r="I23" s="121"/>
      <c r="J23" s="121"/>
      <c r="K23" s="121"/>
      <c r="L23" s="60"/>
      <c r="M23" s="60"/>
      <c r="N23" s="60"/>
      <c r="O23" s="60"/>
      <c r="P23" s="60"/>
      <c r="Q23" s="60"/>
    </row>
    <row r="24" spans="1:17" s="5" customFormat="1" ht="26.4" x14ac:dyDescent="0.25">
      <c r="A24" s="72">
        <v>11</v>
      </c>
      <c r="B24" s="155"/>
      <c r="C24" s="156" t="s">
        <v>378</v>
      </c>
      <c r="D24" s="157" t="s">
        <v>369</v>
      </c>
      <c r="E24" s="158" t="s">
        <v>213</v>
      </c>
      <c r="F24" s="159"/>
      <c r="G24" s="121"/>
      <c r="H24" s="121"/>
      <c r="I24" s="121"/>
      <c r="J24" s="121"/>
      <c r="K24" s="121"/>
      <c r="L24" s="60"/>
      <c r="M24" s="60"/>
      <c r="N24" s="60"/>
      <c r="O24" s="60"/>
      <c r="P24" s="60"/>
      <c r="Q24" s="60"/>
    </row>
    <row r="25" spans="1:17" s="5" customFormat="1" ht="26.4" x14ac:dyDescent="0.25">
      <c r="A25" s="72">
        <v>12</v>
      </c>
      <c r="B25" s="155"/>
      <c r="C25" s="156" t="s">
        <v>379</v>
      </c>
      <c r="D25" s="157" t="s">
        <v>369</v>
      </c>
      <c r="E25" s="158" t="s">
        <v>213</v>
      </c>
      <c r="F25" s="159"/>
      <c r="G25" s="121"/>
      <c r="H25" s="121"/>
      <c r="I25" s="121"/>
      <c r="J25" s="121"/>
      <c r="K25" s="121"/>
      <c r="L25" s="60"/>
      <c r="M25" s="60"/>
      <c r="N25" s="60"/>
      <c r="O25" s="60"/>
      <c r="P25" s="60"/>
      <c r="Q25" s="60"/>
    </row>
    <row r="26" spans="1:17" s="5" customFormat="1" ht="15.6" x14ac:dyDescent="0.25">
      <c r="A26" s="72">
        <v>13</v>
      </c>
      <c r="B26" s="155"/>
      <c r="C26" s="156" t="s">
        <v>380</v>
      </c>
      <c r="D26" s="157" t="s">
        <v>369</v>
      </c>
      <c r="E26" s="158" t="s">
        <v>381</v>
      </c>
      <c r="F26" s="159"/>
      <c r="G26" s="121"/>
      <c r="H26" s="121"/>
      <c r="I26" s="121"/>
      <c r="J26" s="121"/>
      <c r="K26" s="121"/>
      <c r="L26" s="60"/>
      <c r="M26" s="60"/>
      <c r="N26" s="60"/>
      <c r="O26" s="60"/>
      <c r="P26" s="60"/>
      <c r="Q26" s="60"/>
    </row>
    <row r="27" spans="1:17" s="5" customFormat="1" x14ac:dyDescent="0.25">
      <c r="A27" s="72">
        <v>14</v>
      </c>
      <c r="B27" s="155"/>
      <c r="C27" s="156" t="s">
        <v>382</v>
      </c>
      <c r="D27" s="157" t="s">
        <v>369</v>
      </c>
      <c r="E27" s="158" t="s">
        <v>88</v>
      </c>
      <c r="F27" s="159"/>
      <c r="G27" s="121"/>
      <c r="H27" s="121"/>
      <c r="I27" s="121"/>
      <c r="J27" s="121"/>
      <c r="K27" s="121"/>
      <c r="L27" s="60"/>
      <c r="M27" s="60"/>
      <c r="N27" s="60"/>
      <c r="O27" s="60"/>
      <c r="P27" s="60"/>
      <c r="Q27" s="60"/>
    </row>
    <row r="28" spans="1:17" s="5" customFormat="1" ht="26.4" x14ac:dyDescent="0.25">
      <c r="A28" s="72">
        <v>15</v>
      </c>
      <c r="B28" s="155"/>
      <c r="C28" s="156" t="s">
        <v>383</v>
      </c>
      <c r="D28" s="157" t="s">
        <v>369</v>
      </c>
      <c r="E28" s="158" t="s">
        <v>88</v>
      </c>
      <c r="F28" s="159"/>
      <c r="G28" s="121"/>
      <c r="H28" s="121"/>
      <c r="I28" s="121"/>
      <c r="J28" s="121"/>
      <c r="K28" s="121"/>
      <c r="L28" s="60"/>
      <c r="M28" s="60"/>
      <c r="N28" s="60"/>
      <c r="O28" s="60"/>
      <c r="P28" s="60"/>
      <c r="Q28" s="60"/>
    </row>
    <row r="29" spans="1:17" s="5" customFormat="1" ht="15.6" x14ac:dyDescent="0.25">
      <c r="A29" s="72">
        <v>16</v>
      </c>
      <c r="B29" s="155"/>
      <c r="C29" s="156" t="s">
        <v>384</v>
      </c>
      <c r="D29" s="157"/>
      <c r="E29" s="158" t="s">
        <v>381</v>
      </c>
      <c r="F29" s="159"/>
      <c r="G29" s="121"/>
      <c r="H29" s="121"/>
      <c r="I29" s="121"/>
      <c r="J29" s="121"/>
      <c r="K29" s="121"/>
      <c r="L29" s="60"/>
      <c r="M29" s="60"/>
      <c r="N29" s="60"/>
      <c r="O29" s="60"/>
      <c r="P29" s="60"/>
      <c r="Q29" s="60"/>
    </row>
    <row r="30" spans="1:17" s="5" customFormat="1" x14ac:dyDescent="0.25">
      <c r="A30" s="72">
        <v>17</v>
      </c>
      <c r="B30" s="155"/>
      <c r="C30" s="156" t="s">
        <v>385</v>
      </c>
      <c r="D30" s="157" t="s">
        <v>369</v>
      </c>
      <c r="E30" s="158" t="s">
        <v>213</v>
      </c>
      <c r="F30" s="159"/>
      <c r="G30" s="121"/>
      <c r="H30" s="121"/>
      <c r="I30" s="121"/>
      <c r="J30" s="121"/>
      <c r="K30" s="121"/>
      <c r="L30" s="60"/>
      <c r="M30" s="60"/>
      <c r="N30" s="60"/>
      <c r="O30" s="60"/>
      <c r="P30" s="60"/>
      <c r="Q30" s="60"/>
    </row>
    <row r="31" spans="1:17" s="5" customFormat="1" x14ac:dyDescent="0.25">
      <c r="A31" s="72">
        <v>18</v>
      </c>
      <c r="B31" s="155"/>
      <c r="C31" s="156" t="s">
        <v>386</v>
      </c>
      <c r="D31" s="157" t="s">
        <v>369</v>
      </c>
      <c r="E31" s="158" t="s">
        <v>213</v>
      </c>
      <c r="F31" s="159"/>
      <c r="G31" s="121"/>
      <c r="H31" s="121"/>
      <c r="I31" s="121"/>
      <c r="J31" s="121"/>
      <c r="K31" s="121"/>
      <c r="L31" s="60"/>
      <c r="M31" s="60"/>
      <c r="N31" s="60"/>
      <c r="O31" s="60"/>
      <c r="P31" s="60"/>
      <c r="Q31" s="60"/>
    </row>
    <row r="32" spans="1:17" s="5" customFormat="1" x14ac:dyDescent="0.25">
      <c r="A32" s="72">
        <v>19</v>
      </c>
      <c r="B32" s="155"/>
      <c r="C32" s="156" t="s">
        <v>387</v>
      </c>
      <c r="D32" s="157" t="s">
        <v>388</v>
      </c>
      <c r="E32" s="158" t="s">
        <v>88</v>
      </c>
      <c r="F32" s="159"/>
      <c r="G32" s="121"/>
      <c r="H32" s="121"/>
      <c r="I32" s="121"/>
      <c r="J32" s="121"/>
      <c r="K32" s="121"/>
      <c r="L32" s="60"/>
      <c r="M32" s="60"/>
      <c r="N32" s="60"/>
      <c r="O32" s="60"/>
      <c r="P32" s="60"/>
      <c r="Q32" s="60"/>
    </row>
    <row r="33" spans="1:17" s="5" customFormat="1" x14ac:dyDescent="0.25">
      <c r="A33" s="72">
        <v>20</v>
      </c>
      <c r="B33" s="155"/>
      <c r="C33" s="156" t="s">
        <v>389</v>
      </c>
      <c r="D33" s="157" t="s">
        <v>388</v>
      </c>
      <c r="E33" s="158" t="s">
        <v>88</v>
      </c>
      <c r="F33" s="159"/>
      <c r="G33" s="121"/>
      <c r="H33" s="121"/>
      <c r="I33" s="121"/>
      <c r="J33" s="121"/>
      <c r="K33" s="121"/>
      <c r="L33" s="60"/>
      <c r="M33" s="60"/>
      <c r="N33" s="60"/>
      <c r="O33" s="60"/>
      <c r="P33" s="60"/>
      <c r="Q33" s="60"/>
    </row>
    <row r="34" spans="1:17" s="5" customFormat="1" x14ac:dyDescent="0.25">
      <c r="A34" s="72">
        <v>21</v>
      </c>
      <c r="B34" s="155"/>
      <c r="C34" s="156" t="s">
        <v>390</v>
      </c>
      <c r="D34" s="157"/>
      <c r="E34" s="158" t="s">
        <v>391</v>
      </c>
      <c r="F34" s="159"/>
      <c r="G34" s="121"/>
      <c r="H34" s="121"/>
      <c r="I34" s="121"/>
      <c r="J34" s="121"/>
      <c r="K34" s="121"/>
      <c r="L34" s="60"/>
      <c r="M34" s="60"/>
      <c r="N34" s="60"/>
      <c r="O34" s="60"/>
      <c r="P34" s="60"/>
      <c r="Q34" s="60"/>
    </row>
    <row r="35" spans="1:17" s="5" customFormat="1" x14ac:dyDescent="0.25">
      <c r="A35" s="72">
        <v>22</v>
      </c>
      <c r="B35" s="155"/>
      <c r="C35" s="156" t="s">
        <v>392</v>
      </c>
      <c r="D35" s="157"/>
      <c r="E35" s="158" t="s">
        <v>391</v>
      </c>
      <c r="F35" s="159"/>
      <c r="G35" s="121"/>
      <c r="H35" s="121"/>
      <c r="I35" s="121"/>
      <c r="J35" s="121"/>
      <c r="K35" s="121"/>
      <c r="L35" s="60"/>
      <c r="M35" s="60"/>
      <c r="N35" s="60"/>
      <c r="O35" s="60"/>
      <c r="P35" s="60"/>
      <c r="Q35" s="60"/>
    </row>
    <row r="36" spans="1:17" s="5" customFormat="1" x14ac:dyDescent="0.25">
      <c r="A36" s="72">
        <v>23</v>
      </c>
      <c r="B36" s="155"/>
      <c r="C36" s="156" t="s">
        <v>393</v>
      </c>
      <c r="D36" s="157"/>
      <c r="E36" s="158" t="s">
        <v>260</v>
      </c>
      <c r="F36" s="159"/>
      <c r="G36" s="121"/>
      <c r="H36" s="121"/>
      <c r="I36" s="121"/>
      <c r="J36" s="121"/>
      <c r="K36" s="121"/>
      <c r="L36" s="60"/>
      <c r="M36" s="60"/>
      <c r="N36" s="60"/>
      <c r="O36" s="60"/>
      <c r="P36" s="60"/>
      <c r="Q36" s="60"/>
    </row>
    <row r="37" spans="1:17" s="5" customFormat="1" ht="13.8" x14ac:dyDescent="0.25">
      <c r="A37" s="160"/>
      <c r="B37" s="194" t="s">
        <v>394</v>
      </c>
      <c r="C37" s="195"/>
      <c r="D37" s="163"/>
      <c r="E37" s="161"/>
      <c r="F37" s="162"/>
      <c r="G37" s="121"/>
      <c r="H37" s="121"/>
      <c r="I37" s="121"/>
      <c r="J37" s="153"/>
      <c r="K37" s="121"/>
      <c r="L37" s="60"/>
      <c r="M37" s="60"/>
      <c r="N37" s="60"/>
      <c r="O37" s="60"/>
      <c r="P37" s="60"/>
      <c r="Q37" s="60"/>
    </row>
    <row r="38" spans="1:17" s="5" customFormat="1" ht="26.4" x14ac:dyDescent="0.25">
      <c r="A38" s="72">
        <v>24</v>
      </c>
      <c r="B38" s="155"/>
      <c r="C38" s="156" t="s">
        <v>395</v>
      </c>
      <c r="D38" s="157" t="s">
        <v>396</v>
      </c>
      <c r="E38" s="158" t="s">
        <v>213</v>
      </c>
      <c r="F38" s="159"/>
      <c r="G38" s="121"/>
      <c r="H38" s="121"/>
      <c r="I38" s="121"/>
      <c r="J38" s="121"/>
      <c r="K38" s="121"/>
      <c r="L38" s="60"/>
      <c r="M38" s="60"/>
      <c r="N38" s="60"/>
      <c r="O38" s="60"/>
      <c r="P38" s="60"/>
      <c r="Q38" s="60"/>
    </row>
    <row r="39" spans="1:17" s="5" customFormat="1" ht="26.4" x14ac:dyDescent="0.25">
      <c r="A39" s="72">
        <v>25</v>
      </c>
      <c r="B39" s="155"/>
      <c r="C39" s="156" t="s">
        <v>397</v>
      </c>
      <c r="D39" s="157" t="s">
        <v>396</v>
      </c>
      <c r="E39" s="158" t="s">
        <v>213</v>
      </c>
      <c r="F39" s="159"/>
      <c r="G39" s="121"/>
      <c r="H39" s="121"/>
      <c r="I39" s="121"/>
      <c r="J39" s="121"/>
      <c r="K39" s="121"/>
      <c r="L39" s="60"/>
      <c r="M39" s="60"/>
      <c r="N39" s="60"/>
      <c r="O39" s="60"/>
      <c r="P39" s="60"/>
      <c r="Q39" s="60"/>
    </row>
    <row r="40" spans="1:17" s="5" customFormat="1" ht="26.4" x14ac:dyDescent="0.25">
      <c r="A40" s="72">
        <v>26</v>
      </c>
      <c r="B40" s="155"/>
      <c r="C40" s="156" t="s">
        <v>398</v>
      </c>
      <c r="D40" s="157" t="s">
        <v>396</v>
      </c>
      <c r="E40" s="158" t="s">
        <v>213</v>
      </c>
      <c r="F40" s="159"/>
      <c r="G40" s="121"/>
      <c r="H40" s="121"/>
      <c r="I40" s="121"/>
      <c r="J40" s="121"/>
      <c r="K40" s="121"/>
      <c r="L40" s="60"/>
      <c r="M40" s="60"/>
      <c r="N40" s="60"/>
      <c r="O40" s="60"/>
      <c r="P40" s="60"/>
      <c r="Q40" s="60"/>
    </row>
    <row r="41" spans="1:17" s="5" customFormat="1" ht="26.4" x14ac:dyDescent="0.25">
      <c r="A41" s="72">
        <v>27</v>
      </c>
      <c r="B41" s="155"/>
      <c r="C41" s="156" t="s">
        <v>399</v>
      </c>
      <c r="D41" s="157" t="s">
        <v>396</v>
      </c>
      <c r="E41" s="158" t="s">
        <v>213</v>
      </c>
      <c r="F41" s="159"/>
      <c r="G41" s="121"/>
      <c r="H41" s="121"/>
      <c r="I41" s="121"/>
      <c r="J41" s="121"/>
      <c r="K41" s="121"/>
      <c r="L41" s="60"/>
      <c r="M41" s="60"/>
      <c r="N41" s="60"/>
      <c r="O41" s="60"/>
      <c r="P41" s="60"/>
      <c r="Q41" s="60"/>
    </row>
    <row r="42" spans="1:17" s="5" customFormat="1" ht="26.4" x14ac:dyDescent="0.25">
      <c r="A42" s="72">
        <v>28</v>
      </c>
      <c r="B42" s="155"/>
      <c r="C42" s="156" t="s">
        <v>400</v>
      </c>
      <c r="D42" s="157" t="s">
        <v>396</v>
      </c>
      <c r="E42" s="158" t="s">
        <v>213</v>
      </c>
      <c r="F42" s="159"/>
      <c r="G42" s="121"/>
      <c r="H42" s="121"/>
      <c r="I42" s="121"/>
      <c r="J42" s="121"/>
      <c r="K42" s="121"/>
      <c r="L42" s="60"/>
      <c r="M42" s="60"/>
      <c r="N42" s="60"/>
      <c r="O42" s="60"/>
      <c r="P42" s="60"/>
      <c r="Q42" s="60"/>
    </row>
    <row r="43" spans="1:17" s="5" customFormat="1" ht="26.4" x14ac:dyDescent="0.25">
      <c r="A43" s="72">
        <v>29</v>
      </c>
      <c r="B43" s="155"/>
      <c r="C43" s="156" t="s">
        <v>401</v>
      </c>
      <c r="D43" s="157" t="s">
        <v>396</v>
      </c>
      <c r="E43" s="158" t="s">
        <v>213</v>
      </c>
      <c r="F43" s="159"/>
      <c r="G43" s="121"/>
      <c r="H43" s="121"/>
      <c r="I43" s="121"/>
      <c r="J43" s="121"/>
      <c r="K43" s="121"/>
      <c r="L43" s="60"/>
      <c r="M43" s="60"/>
      <c r="N43" s="60"/>
      <c r="O43" s="60"/>
      <c r="P43" s="60"/>
      <c r="Q43" s="60"/>
    </row>
    <row r="44" spans="1:17" s="5" customFormat="1" ht="26.4" x14ac:dyDescent="0.25">
      <c r="A44" s="72">
        <v>30</v>
      </c>
      <c r="B44" s="155"/>
      <c r="C44" s="156" t="s">
        <v>402</v>
      </c>
      <c r="D44" s="157" t="s">
        <v>396</v>
      </c>
      <c r="E44" s="158" t="s">
        <v>213</v>
      </c>
      <c r="F44" s="159"/>
      <c r="G44" s="121"/>
      <c r="H44" s="121"/>
      <c r="I44" s="121"/>
      <c r="J44" s="121"/>
      <c r="K44" s="121"/>
      <c r="L44" s="60"/>
      <c r="M44" s="60"/>
      <c r="N44" s="60"/>
      <c r="O44" s="60"/>
      <c r="P44" s="60"/>
      <c r="Q44" s="60"/>
    </row>
    <row r="45" spans="1:17" s="5" customFormat="1" x14ac:dyDescent="0.25">
      <c r="A45" s="72">
        <v>31</v>
      </c>
      <c r="B45" s="155"/>
      <c r="C45" s="156" t="s">
        <v>403</v>
      </c>
      <c r="D45" s="157" t="s">
        <v>404</v>
      </c>
      <c r="E45" s="158" t="s">
        <v>213</v>
      </c>
      <c r="F45" s="159"/>
      <c r="G45" s="121"/>
      <c r="H45" s="121"/>
      <c r="I45" s="121"/>
      <c r="J45" s="121"/>
      <c r="K45" s="121"/>
      <c r="L45" s="60"/>
      <c r="M45" s="60"/>
      <c r="N45" s="60"/>
      <c r="O45" s="60"/>
      <c r="P45" s="60"/>
      <c r="Q45" s="60"/>
    </row>
    <row r="46" spans="1:17" s="5" customFormat="1" ht="26.4" x14ac:dyDescent="0.25">
      <c r="A46" s="72">
        <v>32</v>
      </c>
      <c r="B46" s="155"/>
      <c r="C46" s="156" t="s">
        <v>405</v>
      </c>
      <c r="D46" s="157" t="s">
        <v>404</v>
      </c>
      <c r="E46" s="158" t="s">
        <v>213</v>
      </c>
      <c r="F46" s="159"/>
      <c r="G46" s="121"/>
      <c r="H46" s="121"/>
      <c r="I46" s="121"/>
      <c r="J46" s="121"/>
      <c r="K46" s="121"/>
      <c r="L46" s="60"/>
      <c r="M46" s="60"/>
      <c r="N46" s="60"/>
      <c r="O46" s="60"/>
      <c r="P46" s="60"/>
      <c r="Q46" s="60"/>
    </row>
    <row r="47" spans="1:17" s="5" customFormat="1" x14ac:dyDescent="0.25">
      <c r="A47" s="72">
        <v>33</v>
      </c>
      <c r="B47" s="155"/>
      <c r="C47" s="156" t="s">
        <v>406</v>
      </c>
      <c r="D47" s="157" t="s">
        <v>404</v>
      </c>
      <c r="E47" s="158" t="s">
        <v>213</v>
      </c>
      <c r="F47" s="159"/>
      <c r="G47" s="121"/>
      <c r="H47" s="121"/>
      <c r="I47" s="121"/>
      <c r="J47" s="121"/>
      <c r="K47" s="121"/>
      <c r="L47" s="60"/>
      <c r="M47" s="60"/>
      <c r="N47" s="60"/>
      <c r="O47" s="60"/>
      <c r="P47" s="60"/>
      <c r="Q47" s="60"/>
    </row>
    <row r="48" spans="1:17" s="5" customFormat="1" x14ac:dyDescent="0.25">
      <c r="A48" s="72">
        <v>34</v>
      </c>
      <c r="B48" s="155"/>
      <c r="C48" s="156" t="s">
        <v>407</v>
      </c>
      <c r="D48" s="157" t="s">
        <v>408</v>
      </c>
      <c r="E48" s="158" t="s">
        <v>88</v>
      </c>
      <c r="F48" s="159"/>
      <c r="G48" s="121"/>
      <c r="H48" s="121"/>
      <c r="I48" s="121"/>
      <c r="J48" s="121"/>
      <c r="K48" s="121"/>
      <c r="L48" s="60"/>
      <c r="M48" s="60"/>
      <c r="N48" s="60"/>
      <c r="O48" s="60"/>
      <c r="P48" s="60"/>
      <c r="Q48" s="60"/>
    </row>
    <row r="49" spans="1:17" s="5" customFormat="1" x14ac:dyDescent="0.25">
      <c r="A49" s="72">
        <v>35</v>
      </c>
      <c r="B49" s="155"/>
      <c r="C49" s="156" t="s">
        <v>409</v>
      </c>
      <c r="D49" s="157" t="s">
        <v>408</v>
      </c>
      <c r="E49" s="158" t="s">
        <v>88</v>
      </c>
      <c r="F49" s="159"/>
      <c r="G49" s="121"/>
      <c r="H49" s="121"/>
      <c r="I49" s="121"/>
      <c r="J49" s="121"/>
      <c r="K49" s="121"/>
      <c r="L49" s="60"/>
      <c r="M49" s="60"/>
      <c r="N49" s="60"/>
      <c r="O49" s="60"/>
      <c r="P49" s="60"/>
      <c r="Q49" s="60"/>
    </row>
    <row r="50" spans="1:17" s="5" customFormat="1" x14ac:dyDescent="0.25">
      <c r="A50" s="72">
        <v>36</v>
      </c>
      <c r="B50" s="155"/>
      <c r="C50" s="156" t="s">
        <v>410</v>
      </c>
      <c r="D50" s="157" t="s">
        <v>408</v>
      </c>
      <c r="E50" s="158" t="s">
        <v>88</v>
      </c>
      <c r="F50" s="159"/>
      <c r="G50" s="121"/>
      <c r="H50" s="121"/>
      <c r="I50" s="121"/>
      <c r="J50" s="121"/>
      <c r="K50" s="121"/>
      <c r="L50" s="60"/>
      <c r="M50" s="60"/>
      <c r="N50" s="60"/>
      <c r="O50" s="60"/>
      <c r="P50" s="60"/>
      <c r="Q50" s="60"/>
    </row>
    <row r="51" spans="1:17" s="5" customFormat="1" x14ac:dyDescent="0.25">
      <c r="A51" s="72">
        <v>37</v>
      </c>
      <c r="B51" s="155"/>
      <c r="C51" s="156" t="s">
        <v>411</v>
      </c>
      <c r="D51" s="157" t="s">
        <v>408</v>
      </c>
      <c r="E51" s="158" t="s">
        <v>88</v>
      </c>
      <c r="F51" s="159"/>
      <c r="G51" s="121"/>
      <c r="H51" s="121"/>
      <c r="I51" s="121"/>
      <c r="J51" s="121"/>
      <c r="K51" s="121"/>
      <c r="L51" s="60"/>
      <c r="M51" s="60"/>
      <c r="N51" s="60"/>
      <c r="O51" s="60"/>
      <c r="P51" s="60"/>
      <c r="Q51" s="60"/>
    </row>
    <row r="52" spans="1:17" s="5" customFormat="1" x14ac:dyDescent="0.25">
      <c r="A52" s="72">
        <v>38</v>
      </c>
      <c r="B52" s="155"/>
      <c r="C52" s="156" t="s">
        <v>412</v>
      </c>
      <c r="D52" s="157" t="s">
        <v>408</v>
      </c>
      <c r="E52" s="158" t="s">
        <v>88</v>
      </c>
      <c r="F52" s="159"/>
      <c r="G52" s="121"/>
      <c r="H52" s="121"/>
      <c r="I52" s="121"/>
      <c r="J52" s="121"/>
      <c r="K52" s="121"/>
      <c r="L52" s="60"/>
      <c r="M52" s="60"/>
      <c r="N52" s="60"/>
      <c r="O52" s="60"/>
      <c r="P52" s="60"/>
      <c r="Q52" s="60"/>
    </row>
    <row r="53" spans="1:17" s="5" customFormat="1" x14ac:dyDescent="0.25">
      <c r="A53" s="72">
        <v>39</v>
      </c>
      <c r="B53" s="155"/>
      <c r="C53" s="156" t="s">
        <v>413</v>
      </c>
      <c r="D53" s="157" t="s">
        <v>408</v>
      </c>
      <c r="E53" s="158" t="s">
        <v>88</v>
      </c>
      <c r="F53" s="159"/>
      <c r="G53" s="121"/>
      <c r="H53" s="121"/>
      <c r="I53" s="121"/>
      <c r="J53" s="121"/>
      <c r="K53" s="121"/>
      <c r="L53" s="60"/>
      <c r="M53" s="60"/>
      <c r="N53" s="60"/>
      <c r="O53" s="60"/>
      <c r="P53" s="60"/>
      <c r="Q53" s="60"/>
    </row>
    <row r="54" spans="1:17" s="5" customFormat="1" x14ac:dyDescent="0.25">
      <c r="A54" s="72">
        <v>40</v>
      </c>
      <c r="B54" s="155"/>
      <c r="C54" s="156" t="s">
        <v>414</v>
      </c>
      <c r="D54" s="157" t="s">
        <v>388</v>
      </c>
      <c r="E54" s="158" t="s">
        <v>88</v>
      </c>
      <c r="F54" s="159"/>
      <c r="G54" s="121"/>
      <c r="H54" s="121"/>
      <c r="I54" s="121"/>
      <c r="J54" s="121"/>
      <c r="K54" s="121"/>
      <c r="L54" s="60"/>
      <c r="M54" s="60"/>
      <c r="N54" s="60"/>
      <c r="O54" s="60"/>
      <c r="P54" s="60"/>
      <c r="Q54" s="60"/>
    </row>
    <row r="55" spans="1:17" s="5" customFormat="1" x14ac:dyDescent="0.25">
      <c r="A55" s="72">
        <v>41</v>
      </c>
      <c r="B55" s="155"/>
      <c r="C55" s="156" t="s">
        <v>415</v>
      </c>
      <c r="D55" s="157" t="s">
        <v>388</v>
      </c>
      <c r="E55" s="158" t="s">
        <v>88</v>
      </c>
      <c r="F55" s="159"/>
      <c r="G55" s="121"/>
      <c r="H55" s="121"/>
      <c r="I55" s="121"/>
      <c r="J55" s="121"/>
      <c r="K55" s="121"/>
      <c r="L55" s="60"/>
      <c r="M55" s="60"/>
      <c r="N55" s="60"/>
      <c r="O55" s="60"/>
      <c r="P55" s="60"/>
      <c r="Q55" s="60"/>
    </row>
    <row r="56" spans="1:17" s="5" customFormat="1" x14ac:dyDescent="0.25">
      <c r="A56" s="72">
        <v>42</v>
      </c>
      <c r="B56" s="155"/>
      <c r="C56" s="156" t="s">
        <v>416</v>
      </c>
      <c r="D56" s="157" t="s">
        <v>388</v>
      </c>
      <c r="E56" s="158" t="s">
        <v>88</v>
      </c>
      <c r="F56" s="159"/>
      <c r="G56" s="121"/>
      <c r="H56" s="121"/>
      <c r="I56" s="121"/>
      <c r="J56" s="121"/>
      <c r="K56" s="121"/>
      <c r="L56" s="60"/>
      <c r="M56" s="60"/>
      <c r="N56" s="60"/>
      <c r="O56" s="60"/>
      <c r="P56" s="60"/>
      <c r="Q56" s="60"/>
    </row>
    <row r="57" spans="1:17" s="5" customFormat="1" x14ac:dyDescent="0.25">
      <c r="A57" s="72">
        <v>43</v>
      </c>
      <c r="B57" s="155"/>
      <c r="C57" s="156" t="s">
        <v>417</v>
      </c>
      <c r="D57" s="157" t="s">
        <v>388</v>
      </c>
      <c r="E57" s="158" t="s">
        <v>88</v>
      </c>
      <c r="F57" s="159"/>
      <c r="G57" s="121"/>
      <c r="H57" s="121"/>
      <c r="I57" s="121"/>
      <c r="J57" s="121"/>
      <c r="K57" s="121"/>
      <c r="L57" s="60"/>
      <c r="M57" s="60"/>
      <c r="N57" s="60"/>
      <c r="O57" s="60"/>
      <c r="P57" s="60"/>
      <c r="Q57" s="60"/>
    </row>
    <row r="58" spans="1:17" s="5" customFormat="1" x14ac:dyDescent="0.25">
      <c r="A58" s="72">
        <v>44</v>
      </c>
      <c r="B58" s="155"/>
      <c r="C58" s="156" t="s">
        <v>418</v>
      </c>
      <c r="D58" s="157" t="s">
        <v>388</v>
      </c>
      <c r="E58" s="158" t="s">
        <v>88</v>
      </c>
      <c r="F58" s="159"/>
      <c r="G58" s="121"/>
      <c r="H58" s="121"/>
      <c r="I58" s="121"/>
      <c r="J58" s="121"/>
      <c r="K58" s="121"/>
      <c r="L58" s="60"/>
      <c r="M58" s="60"/>
      <c r="N58" s="60"/>
      <c r="O58" s="60"/>
      <c r="P58" s="60"/>
      <c r="Q58" s="60"/>
    </row>
    <row r="59" spans="1:17" s="5" customFormat="1" x14ac:dyDescent="0.25">
      <c r="A59" s="72">
        <v>45</v>
      </c>
      <c r="B59" s="155"/>
      <c r="C59" s="156" t="s">
        <v>419</v>
      </c>
      <c r="D59" s="157" t="s">
        <v>388</v>
      </c>
      <c r="E59" s="158" t="s">
        <v>88</v>
      </c>
      <c r="F59" s="159"/>
      <c r="G59" s="121"/>
      <c r="H59" s="121"/>
      <c r="I59" s="121"/>
      <c r="J59" s="121"/>
      <c r="K59" s="121"/>
      <c r="L59" s="60"/>
      <c r="M59" s="60"/>
      <c r="N59" s="60"/>
      <c r="O59" s="60"/>
      <c r="P59" s="60"/>
      <c r="Q59" s="60"/>
    </row>
    <row r="60" spans="1:17" s="5" customFormat="1" x14ac:dyDescent="0.25">
      <c r="A60" s="72">
        <v>46</v>
      </c>
      <c r="B60" s="155"/>
      <c r="C60" s="156" t="s">
        <v>420</v>
      </c>
      <c r="D60" s="157"/>
      <c r="E60" s="158" t="s">
        <v>260</v>
      </c>
      <c r="F60" s="159"/>
      <c r="G60" s="121"/>
      <c r="H60" s="121"/>
      <c r="I60" s="121"/>
      <c r="J60" s="121"/>
      <c r="K60" s="121"/>
      <c r="L60" s="60"/>
      <c r="M60" s="60"/>
      <c r="N60" s="60"/>
      <c r="O60" s="60"/>
      <c r="P60" s="60"/>
      <c r="Q60" s="60"/>
    </row>
    <row r="61" spans="1:17" s="5" customFormat="1" x14ac:dyDescent="0.25">
      <c r="A61" s="72">
        <v>47</v>
      </c>
      <c r="B61" s="155"/>
      <c r="C61" s="156" t="s">
        <v>421</v>
      </c>
      <c r="D61" s="157"/>
      <c r="E61" s="158" t="s">
        <v>260</v>
      </c>
      <c r="F61" s="159"/>
      <c r="G61" s="121"/>
      <c r="H61" s="121"/>
      <c r="I61" s="121"/>
      <c r="J61" s="121"/>
      <c r="K61" s="121"/>
      <c r="L61" s="60"/>
      <c r="M61" s="60"/>
      <c r="N61" s="60"/>
      <c r="O61" s="60"/>
      <c r="P61" s="60"/>
      <c r="Q61" s="60"/>
    </row>
    <row r="62" spans="1:17" s="5" customFormat="1" x14ac:dyDescent="0.25">
      <c r="A62" s="72">
        <v>48</v>
      </c>
      <c r="B62" s="155"/>
      <c r="C62" s="156" t="s">
        <v>393</v>
      </c>
      <c r="D62" s="157"/>
      <c r="E62" s="158" t="s">
        <v>260</v>
      </c>
      <c r="F62" s="159"/>
      <c r="G62" s="121"/>
      <c r="H62" s="121"/>
      <c r="I62" s="121"/>
      <c r="J62" s="121"/>
      <c r="K62" s="121"/>
      <c r="L62" s="60"/>
      <c r="M62" s="60"/>
      <c r="N62" s="60"/>
      <c r="O62" s="60"/>
      <c r="P62" s="60"/>
      <c r="Q62" s="60"/>
    </row>
    <row r="63" spans="1:17" s="5" customFormat="1" ht="13.8" x14ac:dyDescent="0.25">
      <c r="A63" s="160"/>
      <c r="B63" s="194" t="s">
        <v>422</v>
      </c>
      <c r="C63" s="195"/>
      <c r="D63" s="163"/>
      <c r="E63" s="161"/>
      <c r="F63" s="162"/>
      <c r="G63" s="121"/>
      <c r="H63" s="121"/>
      <c r="I63" s="121"/>
      <c r="J63" s="153"/>
      <c r="K63" s="121"/>
      <c r="L63" s="60"/>
      <c r="M63" s="60"/>
      <c r="N63" s="60"/>
      <c r="O63" s="60"/>
      <c r="P63" s="60"/>
      <c r="Q63" s="60"/>
    </row>
    <row r="64" spans="1:17" s="5" customFormat="1" x14ac:dyDescent="0.25">
      <c r="A64" s="72">
        <v>49</v>
      </c>
      <c r="B64" s="155"/>
      <c r="C64" s="156" t="s">
        <v>410</v>
      </c>
      <c r="D64" s="157" t="s">
        <v>408</v>
      </c>
      <c r="E64" s="158" t="s">
        <v>88</v>
      </c>
      <c r="F64" s="159"/>
      <c r="G64" s="121"/>
      <c r="H64" s="121"/>
      <c r="I64" s="121"/>
      <c r="J64" s="121"/>
      <c r="K64" s="121"/>
      <c r="L64" s="60"/>
      <c r="M64" s="60"/>
      <c r="N64" s="60"/>
      <c r="O64" s="60"/>
      <c r="P64" s="60"/>
      <c r="Q64" s="60"/>
    </row>
    <row r="65" spans="1:17" s="5" customFormat="1" x14ac:dyDescent="0.25">
      <c r="A65" s="72">
        <v>50</v>
      </c>
      <c r="B65" s="155"/>
      <c r="C65" s="156" t="s">
        <v>412</v>
      </c>
      <c r="D65" s="157" t="s">
        <v>408</v>
      </c>
      <c r="E65" s="158" t="s">
        <v>88</v>
      </c>
      <c r="F65" s="159"/>
      <c r="G65" s="121"/>
      <c r="H65" s="121"/>
      <c r="I65" s="121"/>
      <c r="J65" s="121"/>
      <c r="K65" s="121"/>
      <c r="L65" s="60"/>
      <c r="M65" s="60"/>
      <c r="N65" s="60"/>
      <c r="O65" s="60"/>
      <c r="P65" s="60"/>
      <c r="Q65" s="60"/>
    </row>
    <row r="66" spans="1:17" s="5" customFormat="1" x14ac:dyDescent="0.25">
      <c r="A66" s="72">
        <v>51</v>
      </c>
      <c r="B66" s="155"/>
      <c r="C66" s="156" t="s">
        <v>423</v>
      </c>
      <c r="D66" s="157" t="s">
        <v>388</v>
      </c>
      <c r="E66" s="158" t="s">
        <v>88</v>
      </c>
      <c r="F66" s="159"/>
      <c r="G66" s="121"/>
      <c r="H66" s="121"/>
      <c r="I66" s="121"/>
      <c r="J66" s="121"/>
      <c r="K66" s="121"/>
      <c r="L66" s="60"/>
      <c r="M66" s="60"/>
      <c r="N66" s="60"/>
      <c r="O66" s="60"/>
      <c r="P66" s="60"/>
      <c r="Q66" s="60"/>
    </row>
    <row r="67" spans="1:17" s="5" customFormat="1" x14ac:dyDescent="0.25">
      <c r="A67" s="72">
        <v>52</v>
      </c>
      <c r="B67" s="155"/>
      <c r="C67" s="156" t="s">
        <v>424</v>
      </c>
      <c r="D67" s="157" t="s">
        <v>388</v>
      </c>
      <c r="E67" s="158" t="s">
        <v>88</v>
      </c>
      <c r="F67" s="159"/>
      <c r="G67" s="121"/>
      <c r="H67" s="121"/>
      <c r="I67" s="121"/>
      <c r="J67" s="121"/>
      <c r="K67" s="121"/>
      <c r="L67" s="60"/>
      <c r="M67" s="60"/>
      <c r="N67" s="60"/>
      <c r="O67" s="60"/>
      <c r="P67" s="60"/>
      <c r="Q67" s="60"/>
    </row>
    <row r="68" spans="1:17" s="5" customFormat="1" x14ac:dyDescent="0.25">
      <c r="A68" s="72">
        <v>53</v>
      </c>
      <c r="B68" s="155"/>
      <c r="C68" s="156" t="s">
        <v>420</v>
      </c>
      <c r="D68" s="157"/>
      <c r="E68" s="158" t="s">
        <v>260</v>
      </c>
      <c r="F68" s="159"/>
      <c r="G68" s="121"/>
      <c r="H68" s="121"/>
      <c r="I68" s="121"/>
      <c r="J68" s="121"/>
      <c r="K68" s="121"/>
      <c r="L68" s="60"/>
      <c r="M68" s="60"/>
      <c r="N68" s="60"/>
      <c r="O68" s="60"/>
      <c r="P68" s="60"/>
      <c r="Q68" s="60"/>
    </row>
    <row r="69" spans="1:17" s="5" customFormat="1" x14ac:dyDescent="0.25">
      <c r="A69" s="72">
        <v>54</v>
      </c>
      <c r="B69" s="155"/>
      <c r="C69" s="156" t="s">
        <v>421</v>
      </c>
      <c r="D69" s="157"/>
      <c r="E69" s="158" t="s">
        <v>260</v>
      </c>
      <c r="F69" s="159"/>
      <c r="G69" s="121"/>
      <c r="H69" s="121"/>
      <c r="I69" s="121"/>
      <c r="J69" s="121"/>
      <c r="K69" s="121"/>
      <c r="L69" s="60"/>
      <c r="M69" s="60"/>
      <c r="N69" s="60"/>
      <c r="O69" s="60"/>
      <c r="P69" s="60"/>
      <c r="Q69" s="60"/>
    </row>
    <row r="70" spans="1:17" s="5" customFormat="1" x14ac:dyDescent="0.25">
      <c r="A70" s="72">
        <v>55</v>
      </c>
      <c r="B70" s="155"/>
      <c r="C70" s="156" t="s">
        <v>393</v>
      </c>
      <c r="D70" s="157"/>
      <c r="E70" s="158" t="s">
        <v>260</v>
      </c>
      <c r="F70" s="159"/>
      <c r="G70" s="121"/>
      <c r="H70" s="121"/>
      <c r="I70" s="121"/>
      <c r="J70" s="121"/>
      <c r="K70" s="121"/>
      <c r="L70" s="60"/>
      <c r="M70" s="60"/>
      <c r="N70" s="60"/>
      <c r="O70" s="60"/>
      <c r="P70" s="60"/>
      <c r="Q70" s="60"/>
    </row>
    <row r="71" spans="1:17" s="5" customFormat="1" x14ac:dyDescent="0.25">
      <c r="A71" s="72">
        <v>56</v>
      </c>
      <c r="B71" s="13"/>
      <c r="C71" s="86" t="s">
        <v>360</v>
      </c>
      <c r="D71" s="13"/>
      <c r="E71" s="87" t="s">
        <v>92</v>
      </c>
      <c r="F71" s="88"/>
      <c r="G71" s="75"/>
      <c r="H71" s="75"/>
      <c r="I71" s="75"/>
      <c r="J71" s="75"/>
      <c r="K71" s="75"/>
      <c r="L71" s="60"/>
      <c r="M71" s="60"/>
      <c r="N71" s="60"/>
      <c r="O71" s="60"/>
      <c r="P71" s="60"/>
      <c r="Q71" s="60"/>
    </row>
    <row r="72" spans="1:17" s="5" customFormat="1" x14ac:dyDescent="0.25">
      <c r="A72" s="72">
        <v>57</v>
      </c>
      <c r="B72" s="88"/>
      <c r="C72" s="139" t="s">
        <v>361</v>
      </c>
      <c r="D72" s="13"/>
      <c r="E72" s="88" t="s">
        <v>362</v>
      </c>
      <c r="F72" s="88"/>
      <c r="G72" s="121"/>
      <c r="H72" s="121"/>
      <c r="I72" s="121"/>
      <c r="J72" s="75"/>
      <c r="K72" s="75"/>
      <c r="L72" s="60"/>
      <c r="M72" s="60"/>
      <c r="N72" s="60"/>
      <c r="O72" s="60"/>
      <c r="P72" s="60"/>
      <c r="Q72" s="60"/>
    </row>
    <row r="73" spans="1:17" x14ac:dyDescent="0.25">
      <c r="A73" s="62" t="s">
        <v>6</v>
      </c>
      <c r="B73" s="124"/>
      <c r="C73" s="333"/>
      <c r="D73" s="333"/>
      <c r="E73" s="333"/>
      <c r="F73" s="124"/>
      <c r="G73" s="124"/>
      <c r="H73" s="124"/>
      <c r="I73" s="124"/>
      <c r="J73" s="124"/>
      <c r="K73" s="124"/>
      <c r="L73" s="58" t="s">
        <v>6</v>
      </c>
      <c r="M73" s="63">
        <f>SUM(M14:M72)</f>
        <v>0</v>
      </c>
      <c r="N73" s="63">
        <f>SUM(N14:N72)</f>
        <v>0</v>
      </c>
      <c r="O73" s="63">
        <f>SUM(O14:O72)</f>
        <v>0</v>
      </c>
      <c r="P73" s="63">
        <f>SUM(P14:P72)</f>
        <v>0</v>
      </c>
      <c r="Q73" s="63">
        <f>SUM(Q14:Q72)</f>
        <v>0</v>
      </c>
    </row>
    <row r="74" spans="1:17" x14ac:dyDescent="0.25">
      <c r="A74" s="62" t="s">
        <v>6</v>
      </c>
      <c r="B74" s="58" t="s">
        <v>6</v>
      </c>
      <c r="C74" s="331" t="s">
        <v>205</v>
      </c>
      <c r="D74" s="332"/>
      <c r="E74" s="332"/>
      <c r="F74" s="332"/>
      <c r="G74" s="332"/>
      <c r="H74" s="332"/>
      <c r="I74" s="332"/>
      <c r="J74" s="332"/>
      <c r="K74" s="332"/>
      <c r="L74" s="334"/>
      <c r="M74" s="64"/>
      <c r="N74" s="67"/>
      <c r="O74" s="67">
        <f>O73*M74</f>
        <v>0</v>
      </c>
      <c r="P74" s="33"/>
      <c r="Q74" s="60">
        <f>O74</f>
        <v>0</v>
      </c>
    </row>
    <row r="75" spans="1:17" x14ac:dyDescent="0.25">
      <c r="A75" s="62" t="s">
        <v>6</v>
      </c>
      <c r="B75" s="58" t="s">
        <v>6</v>
      </c>
      <c r="C75" s="318" t="s">
        <v>206</v>
      </c>
      <c r="D75" s="319"/>
      <c r="E75" s="319"/>
      <c r="F75" s="319"/>
      <c r="G75" s="319"/>
      <c r="H75" s="319"/>
      <c r="I75" s="319"/>
      <c r="J75" s="319"/>
      <c r="K75" s="319"/>
      <c r="L75" s="320"/>
      <c r="M75" s="65"/>
      <c r="N75" s="66">
        <f>N73+N74</f>
        <v>0</v>
      </c>
      <c r="O75" s="66">
        <f t="shared" ref="O75:Q75" si="0">O73+O74</f>
        <v>0</v>
      </c>
      <c r="P75" s="66">
        <f t="shared" si="0"/>
        <v>0</v>
      </c>
      <c r="Q75" s="66">
        <f t="shared" si="0"/>
        <v>0</v>
      </c>
    </row>
  </sheetData>
  <mergeCells count="9">
    <mergeCell ref="C75:L75"/>
    <mergeCell ref="C73:E73"/>
    <mergeCell ref="C74:L74"/>
    <mergeCell ref="A1:Q1"/>
    <mergeCell ref="O8:P8"/>
    <mergeCell ref="E10:E11"/>
    <mergeCell ref="F10:F11"/>
    <mergeCell ref="G10:L10"/>
    <mergeCell ref="M10:Q10"/>
  </mergeCells>
  <phoneticPr fontId="11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Q72"/>
  <sheetViews>
    <sheetView showZeros="0" topLeftCell="A55" zoomScale="82" zoomScaleNormal="82" workbookViewId="0">
      <selection activeCell="A6" sqref="A6"/>
    </sheetView>
  </sheetViews>
  <sheetFormatPr defaultColWidth="9.33203125" defaultRowHeight="13.2" x14ac:dyDescent="0.25"/>
  <cols>
    <col min="1" max="1" width="5.44140625" style="1" customWidth="1"/>
    <col min="3" max="3" width="44.10937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4" max="15" width="10" customWidth="1"/>
    <col min="16" max="16" width="10.6640625" customWidth="1"/>
  </cols>
  <sheetData>
    <row r="1" spans="1:17" s="5" customFormat="1" ht="15.6" x14ac:dyDescent="0.3">
      <c r="A1" s="323">
        <v>8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7" s="5" customFormat="1" ht="15.6" x14ac:dyDescent="0.3">
      <c r="A2" s="68"/>
      <c r="B2" s="68"/>
      <c r="C2" s="68"/>
      <c r="D2" s="68"/>
      <c r="E2" s="68"/>
      <c r="F2" s="68"/>
      <c r="G2" s="68" t="s">
        <v>36</v>
      </c>
      <c r="H2" s="68"/>
      <c r="I2" s="68"/>
      <c r="J2" s="68"/>
      <c r="K2" s="68"/>
      <c r="L2" s="68"/>
      <c r="M2" s="68"/>
      <c r="N2" s="68"/>
      <c r="O2" s="68"/>
      <c r="P2" s="68"/>
    </row>
    <row r="3" spans="1:17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7" s="5" customFormat="1" ht="15.6" x14ac:dyDescent="0.25">
      <c r="A4" s="7" t="s">
        <v>55</v>
      </c>
      <c r="B4" s="46"/>
    </row>
    <row r="5" spans="1:17" s="5" customFormat="1" ht="15.6" x14ac:dyDescent="0.25">
      <c r="A5" s="7" t="s">
        <v>56</v>
      </c>
      <c r="B5" s="46"/>
    </row>
    <row r="6" spans="1:17" s="5" customFormat="1" ht="15.6" x14ac:dyDescent="0.25">
      <c r="A6" s="7" t="s">
        <v>710</v>
      </c>
      <c r="B6" s="46"/>
    </row>
    <row r="7" spans="1:17" s="5" customFormat="1" ht="15.6" x14ac:dyDescent="0.25">
      <c r="A7" s="2"/>
      <c r="B7" s="46"/>
    </row>
    <row r="8" spans="1:17" s="5" customFormat="1" x14ac:dyDescent="0.25">
      <c r="A8" s="47" t="s">
        <v>364</v>
      </c>
      <c r="L8" s="5" t="s">
        <v>58</v>
      </c>
      <c r="N8" s="324">
        <f>P72</f>
        <v>0</v>
      </c>
      <c r="O8" s="324"/>
    </row>
    <row r="9" spans="1:17" s="5" customFormat="1" x14ac:dyDescent="0.25">
      <c r="A9" s="18" t="s">
        <v>705</v>
      </c>
      <c r="N9" s="239"/>
      <c r="O9" s="239"/>
    </row>
    <row r="10" spans="1:17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</row>
    <row r="11" spans="1:17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7" s="52" customFormat="1" ht="10.5" customHeight="1" x14ac:dyDescent="0.25">
      <c r="A12" s="118">
        <v>1</v>
      </c>
      <c r="B12" s="118">
        <v>2</v>
      </c>
      <c r="C12" s="118">
        <v>3</v>
      </c>
      <c r="D12" s="118">
        <v>4</v>
      </c>
      <c r="E12" s="118">
        <v>5</v>
      </c>
      <c r="F12" s="118">
        <v>6</v>
      </c>
      <c r="G12" s="118">
        <v>7</v>
      </c>
      <c r="H12" s="118">
        <v>8</v>
      </c>
      <c r="I12" s="118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7" s="5" customFormat="1" ht="26.4" x14ac:dyDescent="0.25">
      <c r="A13" s="72">
        <v>1</v>
      </c>
      <c r="B13" s="166"/>
      <c r="C13" s="167" t="s">
        <v>425</v>
      </c>
      <c r="D13" s="201" t="s">
        <v>213</v>
      </c>
      <c r="E13" s="203">
        <v>1</v>
      </c>
      <c r="F13" s="198"/>
      <c r="G13" s="198"/>
      <c r="H13" s="204"/>
      <c r="I13" s="202"/>
      <c r="J13" s="199"/>
      <c r="K13" s="200"/>
      <c r="L13" s="200"/>
      <c r="M13" s="200"/>
      <c r="N13" s="60"/>
      <c r="O13" s="60"/>
      <c r="P13" s="60"/>
    </row>
    <row r="14" spans="1:17" s="5" customFormat="1" ht="26.4" x14ac:dyDescent="0.25">
      <c r="A14" s="72">
        <v>2</v>
      </c>
      <c r="B14" s="166"/>
      <c r="C14" s="167" t="s">
        <v>426</v>
      </c>
      <c r="D14" s="201" t="s">
        <v>213</v>
      </c>
      <c r="E14" s="203">
        <v>1</v>
      </c>
      <c r="F14" s="198"/>
      <c r="G14" s="198"/>
      <c r="H14" s="204"/>
      <c r="I14" s="202"/>
      <c r="J14" s="199"/>
      <c r="K14" s="200"/>
      <c r="L14" s="200"/>
      <c r="M14" s="200"/>
      <c r="N14" s="60"/>
      <c r="O14" s="60"/>
      <c r="P14" s="60"/>
    </row>
    <row r="15" spans="1:17" s="5" customFormat="1" ht="26.4" x14ac:dyDescent="0.25">
      <c r="A15" s="72">
        <v>3</v>
      </c>
      <c r="B15" s="166"/>
      <c r="C15" s="167" t="s">
        <v>427</v>
      </c>
      <c r="D15" s="201" t="s">
        <v>213</v>
      </c>
      <c r="E15" s="203">
        <v>1</v>
      </c>
      <c r="F15" s="198"/>
      <c r="G15" s="198"/>
      <c r="H15" s="204"/>
      <c r="I15" s="202"/>
      <c r="J15" s="199"/>
      <c r="K15" s="200"/>
      <c r="L15" s="200"/>
      <c r="M15" s="200"/>
      <c r="N15" s="60"/>
      <c r="O15" s="60"/>
      <c r="P15" s="60"/>
    </row>
    <row r="16" spans="1:17" s="5" customFormat="1" ht="26.4" x14ac:dyDescent="0.25">
      <c r="A16" s="72">
        <v>4</v>
      </c>
      <c r="B16" s="166"/>
      <c r="C16" s="167" t="s">
        <v>428</v>
      </c>
      <c r="D16" s="201" t="s">
        <v>213</v>
      </c>
      <c r="E16" s="203">
        <v>1</v>
      </c>
      <c r="F16" s="198"/>
      <c r="G16" s="198"/>
      <c r="H16" s="204"/>
      <c r="I16" s="202"/>
      <c r="J16" s="199"/>
      <c r="K16" s="200"/>
      <c r="L16" s="200"/>
      <c r="M16" s="200"/>
      <c r="N16" s="60"/>
      <c r="O16" s="60"/>
      <c r="P16" s="60"/>
    </row>
    <row r="17" spans="1:16" s="5" customFormat="1" x14ac:dyDescent="0.25">
      <c r="A17" s="72">
        <v>5</v>
      </c>
      <c r="B17" s="166"/>
      <c r="C17" s="167" t="s">
        <v>429</v>
      </c>
      <c r="D17" s="201" t="s">
        <v>260</v>
      </c>
      <c r="E17" s="203">
        <v>1</v>
      </c>
      <c r="F17" s="198"/>
      <c r="G17" s="198"/>
      <c r="H17" s="204"/>
      <c r="I17" s="202"/>
      <c r="J17" s="199"/>
      <c r="K17" s="200"/>
      <c r="L17" s="200"/>
      <c r="M17" s="200"/>
      <c r="N17" s="60"/>
      <c r="O17" s="60"/>
      <c r="P17" s="60"/>
    </row>
    <row r="18" spans="1:16" s="5" customFormat="1" ht="26.4" x14ac:dyDescent="0.25">
      <c r="A18" s="72">
        <v>6</v>
      </c>
      <c r="B18" s="166"/>
      <c r="C18" s="167" t="s">
        <v>430</v>
      </c>
      <c r="D18" s="201" t="s">
        <v>260</v>
      </c>
      <c r="E18" s="203">
        <v>1</v>
      </c>
      <c r="F18" s="198"/>
      <c r="G18" s="198"/>
      <c r="H18" s="204"/>
      <c r="I18" s="202"/>
      <c r="J18" s="199"/>
      <c r="K18" s="200"/>
      <c r="L18" s="200"/>
      <c r="M18" s="200"/>
      <c r="N18" s="60"/>
      <c r="O18" s="60"/>
      <c r="P18" s="60"/>
    </row>
    <row r="19" spans="1:16" s="5" customFormat="1" x14ac:dyDescent="0.25">
      <c r="A19" s="72">
        <v>7</v>
      </c>
      <c r="B19" s="166"/>
      <c r="C19" s="167" t="s">
        <v>431</v>
      </c>
      <c r="D19" s="201" t="s">
        <v>260</v>
      </c>
      <c r="E19" s="203">
        <v>1</v>
      </c>
      <c r="F19" s="198"/>
      <c r="G19" s="198"/>
      <c r="H19" s="204"/>
      <c r="I19" s="202"/>
      <c r="J19" s="199"/>
      <c r="K19" s="200"/>
      <c r="L19" s="200"/>
      <c r="M19" s="200"/>
      <c r="N19" s="60"/>
      <c r="O19" s="60"/>
      <c r="P19" s="60"/>
    </row>
    <row r="20" spans="1:16" s="5" customFormat="1" ht="15.6" x14ac:dyDescent="0.25">
      <c r="A20" s="72">
        <v>8</v>
      </c>
      <c r="B20" s="166"/>
      <c r="C20" s="167" t="s">
        <v>432</v>
      </c>
      <c r="D20" s="201" t="s">
        <v>213</v>
      </c>
      <c r="E20" s="203">
        <v>1</v>
      </c>
      <c r="F20" s="198"/>
      <c r="G20" s="198"/>
      <c r="H20" s="204"/>
      <c r="I20" s="202"/>
      <c r="J20" s="199"/>
      <c r="K20" s="200"/>
      <c r="L20" s="200"/>
      <c r="M20" s="200"/>
      <c r="N20" s="60"/>
      <c r="O20" s="60"/>
      <c r="P20" s="60"/>
    </row>
    <row r="21" spans="1:16" s="5" customFormat="1" ht="15.6" x14ac:dyDescent="0.25">
      <c r="A21" s="72">
        <v>9</v>
      </c>
      <c r="B21" s="166"/>
      <c r="C21" s="167" t="s">
        <v>433</v>
      </c>
      <c r="D21" s="201" t="s">
        <v>213</v>
      </c>
      <c r="E21" s="203">
        <v>1</v>
      </c>
      <c r="F21" s="198"/>
      <c r="G21" s="198"/>
      <c r="H21" s="204"/>
      <c r="I21" s="202"/>
      <c r="J21" s="199"/>
      <c r="K21" s="200"/>
      <c r="L21" s="200"/>
      <c r="M21" s="200"/>
      <c r="N21" s="60"/>
      <c r="O21" s="60"/>
      <c r="P21" s="60"/>
    </row>
    <row r="22" spans="1:16" s="5" customFormat="1" ht="15.6" x14ac:dyDescent="0.25">
      <c r="A22" s="72">
        <v>10</v>
      </c>
      <c r="B22" s="166"/>
      <c r="C22" s="167" t="s">
        <v>434</v>
      </c>
      <c r="D22" s="201" t="s">
        <v>213</v>
      </c>
      <c r="E22" s="203">
        <v>1</v>
      </c>
      <c r="F22" s="198"/>
      <c r="G22" s="198"/>
      <c r="H22" s="204"/>
      <c r="I22" s="202"/>
      <c r="J22" s="199"/>
      <c r="K22" s="200"/>
      <c r="L22" s="200"/>
      <c r="M22" s="200"/>
      <c r="N22" s="60"/>
      <c r="O22" s="60"/>
      <c r="P22" s="60"/>
    </row>
    <row r="23" spans="1:16" s="5" customFormat="1" ht="15.6" x14ac:dyDescent="0.25">
      <c r="A23" s="72">
        <v>11</v>
      </c>
      <c r="B23" s="166"/>
      <c r="C23" s="167" t="s">
        <v>435</v>
      </c>
      <c r="D23" s="201" t="s">
        <v>213</v>
      </c>
      <c r="E23" s="203">
        <v>1</v>
      </c>
      <c r="F23" s="198"/>
      <c r="G23" s="198"/>
      <c r="H23" s="204"/>
      <c r="I23" s="202"/>
      <c r="J23" s="199"/>
      <c r="K23" s="200"/>
      <c r="L23" s="200"/>
      <c r="M23" s="200"/>
      <c r="N23" s="60"/>
      <c r="O23" s="60"/>
      <c r="P23" s="60"/>
    </row>
    <row r="24" spans="1:16" s="5" customFormat="1" ht="15.6" x14ac:dyDescent="0.25">
      <c r="A24" s="72">
        <v>12</v>
      </c>
      <c r="B24" s="166"/>
      <c r="C24" s="167" t="s">
        <v>436</v>
      </c>
      <c r="D24" s="201" t="s">
        <v>213</v>
      </c>
      <c r="E24" s="203">
        <v>1</v>
      </c>
      <c r="F24" s="198"/>
      <c r="G24" s="198"/>
      <c r="H24" s="204"/>
      <c r="I24" s="202"/>
      <c r="J24" s="199"/>
      <c r="K24" s="200"/>
      <c r="L24" s="200"/>
      <c r="M24" s="200"/>
      <c r="N24" s="60"/>
      <c r="O24" s="60"/>
      <c r="P24" s="60"/>
    </row>
    <row r="25" spans="1:16" s="5" customFormat="1" ht="26.4" x14ac:dyDescent="0.25">
      <c r="A25" s="72">
        <v>13</v>
      </c>
      <c r="B25" s="166"/>
      <c r="C25" s="167" t="s">
        <v>437</v>
      </c>
      <c r="D25" s="201" t="s">
        <v>391</v>
      </c>
      <c r="E25" s="203">
        <v>1</v>
      </c>
      <c r="F25" s="198"/>
      <c r="G25" s="198"/>
      <c r="H25" s="204"/>
      <c r="I25" s="202"/>
      <c r="J25" s="199"/>
      <c r="K25" s="200"/>
      <c r="L25" s="200"/>
      <c r="M25" s="200"/>
      <c r="N25" s="60"/>
      <c r="O25" s="60"/>
      <c r="P25" s="60"/>
    </row>
    <row r="26" spans="1:16" s="5" customFormat="1" x14ac:dyDescent="0.25">
      <c r="A26" s="72">
        <v>14</v>
      </c>
      <c r="B26" s="166"/>
      <c r="C26" s="167" t="s">
        <v>438</v>
      </c>
      <c r="D26" s="201" t="s">
        <v>260</v>
      </c>
      <c r="E26" s="203">
        <v>1</v>
      </c>
      <c r="F26" s="198"/>
      <c r="G26" s="198"/>
      <c r="H26" s="204"/>
      <c r="I26" s="202"/>
      <c r="J26" s="199"/>
      <c r="K26" s="200"/>
      <c r="L26" s="200"/>
      <c r="M26" s="200"/>
      <c r="N26" s="60"/>
      <c r="O26" s="60"/>
      <c r="P26" s="60"/>
    </row>
    <row r="27" spans="1:16" s="5" customFormat="1" x14ac:dyDescent="0.25">
      <c r="A27" s="72">
        <v>15</v>
      </c>
      <c r="B27" s="166"/>
      <c r="C27" s="167" t="s">
        <v>439</v>
      </c>
      <c r="D27" s="201" t="s">
        <v>260</v>
      </c>
      <c r="E27" s="203">
        <v>2</v>
      </c>
      <c r="F27" s="198"/>
      <c r="G27" s="198"/>
      <c r="H27" s="204"/>
      <c r="I27" s="202"/>
      <c r="J27" s="199"/>
      <c r="K27" s="200"/>
      <c r="L27" s="200"/>
      <c r="M27" s="200"/>
      <c r="N27" s="60"/>
      <c r="O27" s="60"/>
      <c r="P27" s="60"/>
    </row>
    <row r="28" spans="1:16" s="5" customFormat="1" x14ac:dyDescent="0.25">
      <c r="A28" s="72">
        <v>16</v>
      </c>
      <c r="B28" s="166"/>
      <c r="C28" s="167" t="s">
        <v>440</v>
      </c>
      <c r="D28" s="201" t="s">
        <v>213</v>
      </c>
      <c r="E28" s="203">
        <v>6</v>
      </c>
      <c r="F28" s="198"/>
      <c r="G28" s="198"/>
      <c r="H28" s="204"/>
      <c r="I28" s="202"/>
      <c r="J28" s="199"/>
      <c r="K28" s="200"/>
      <c r="L28" s="200"/>
      <c r="M28" s="200"/>
      <c r="N28" s="60"/>
      <c r="O28" s="60"/>
      <c r="P28" s="60"/>
    </row>
    <row r="29" spans="1:16" s="5" customFormat="1" x14ac:dyDescent="0.25">
      <c r="A29" s="72">
        <v>17</v>
      </c>
      <c r="B29" s="166"/>
      <c r="C29" s="167" t="s">
        <v>441</v>
      </c>
      <c r="D29" s="201" t="s">
        <v>213</v>
      </c>
      <c r="E29" s="203">
        <v>1</v>
      </c>
      <c r="F29" s="198"/>
      <c r="G29" s="198"/>
      <c r="H29" s="204"/>
      <c r="I29" s="202"/>
      <c r="J29" s="199"/>
      <c r="K29" s="200"/>
      <c r="L29" s="200"/>
      <c r="M29" s="200"/>
      <c r="N29" s="60"/>
      <c r="O29" s="60"/>
      <c r="P29" s="60"/>
    </row>
    <row r="30" spans="1:16" s="5" customFormat="1" ht="15.6" x14ac:dyDescent="0.25">
      <c r="A30" s="72">
        <v>18</v>
      </c>
      <c r="B30" s="166"/>
      <c r="C30" s="167" t="s">
        <v>442</v>
      </c>
      <c r="D30" s="201" t="s">
        <v>213</v>
      </c>
      <c r="E30" s="203">
        <v>1</v>
      </c>
      <c r="F30" s="198"/>
      <c r="G30" s="198"/>
      <c r="H30" s="204"/>
      <c r="I30" s="202"/>
      <c r="J30" s="199"/>
      <c r="K30" s="200"/>
      <c r="L30" s="200"/>
      <c r="M30" s="200"/>
      <c r="N30" s="60"/>
      <c r="O30" s="60"/>
      <c r="P30" s="60"/>
    </row>
    <row r="31" spans="1:16" s="5" customFormat="1" x14ac:dyDescent="0.25">
      <c r="A31" s="72">
        <v>19</v>
      </c>
      <c r="B31" s="166"/>
      <c r="C31" s="167" t="s">
        <v>443</v>
      </c>
      <c r="D31" s="201" t="s">
        <v>213</v>
      </c>
      <c r="E31" s="203">
        <v>1</v>
      </c>
      <c r="F31" s="198"/>
      <c r="G31" s="198"/>
      <c r="H31" s="204"/>
      <c r="I31" s="202"/>
      <c r="J31" s="199"/>
      <c r="K31" s="200"/>
      <c r="L31" s="200"/>
      <c r="M31" s="200"/>
      <c r="N31" s="60"/>
      <c r="O31" s="60"/>
      <c r="P31" s="60"/>
    </row>
    <row r="32" spans="1:16" s="5" customFormat="1" x14ac:dyDescent="0.25">
      <c r="A32" s="72">
        <v>20</v>
      </c>
      <c r="B32" s="166"/>
      <c r="C32" s="167" t="s">
        <v>444</v>
      </c>
      <c r="D32" s="201" t="s">
        <v>213</v>
      </c>
      <c r="E32" s="203">
        <v>1</v>
      </c>
      <c r="F32" s="198"/>
      <c r="G32" s="198"/>
      <c r="H32" s="204"/>
      <c r="I32" s="202"/>
      <c r="J32" s="199"/>
      <c r="K32" s="200"/>
      <c r="L32" s="200"/>
      <c r="M32" s="200"/>
      <c r="N32" s="60"/>
      <c r="O32" s="60"/>
      <c r="P32" s="60"/>
    </row>
    <row r="33" spans="1:16" s="5" customFormat="1" x14ac:dyDescent="0.25">
      <c r="A33" s="72">
        <v>21</v>
      </c>
      <c r="B33" s="166"/>
      <c r="C33" s="167" t="s">
        <v>445</v>
      </c>
      <c r="D33" s="201" t="s">
        <v>213</v>
      </c>
      <c r="E33" s="203">
        <v>1</v>
      </c>
      <c r="F33" s="198"/>
      <c r="G33" s="198"/>
      <c r="H33" s="204"/>
      <c r="I33" s="202"/>
      <c r="J33" s="199"/>
      <c r="K33" s="200"/>
      <c r="L33" s="200"/>
      <c r="M33" s="200"/>
      <c r="N33" s="60"/>
      <c r="O33" s="60"/>
      <c r="P33" s="60"/>
    </row>
    <row r="34" spans="1:16" s="5" customFormat="1" ht="26.4" x14ac:dyDescent="0.25">
      <c r="A34" s="72">
        <v>22</v>
      </c>
      <c r="B34" s="166"/>
      <c r="C34" s="167" t="s">
        <v>446</v>
      </c>
      <c r="D34" s="201" t="s">
        <v>213</v>
      </c>
      <c r="E34" s="203">
        <v>1</v>
      </c>
      <c r="F34" s="198"/>
      <c r="G34" s="198"/>
      <c r="H34" s="204"/>
      <c r="I34" s="202"/>
      <c r="J34" s="199"/>
      <c r="K34" s="200"/>
      <c r="L34" s="200"/>
      <c r="M34" s="200"/>
      <c r="N34" s="60"/>
      <c r="O34" s="60"/>
      <c r="P34" s="60"/>
    </row>
    <row r="35" spans="1:16" s="5" customFormat="1" x14ac:dyDescent="0.25">
      <c r="A35" s="72">
        <v>23</v>
      </c>
      <c r="B35" s="166"/>
      <c r="C35" s="167" t="s">
        <v>447</v>
      </c>
      <c r="D35" s="201" t="s">
        <v>88</v>
      </c>
      <c r="E35" s="203">
        <v>25</v>
      </c>
      <c r="F35" s="198"/>
      <c r="G35" s="198"/>
      <c r="H35" s="204"/>
      <c r="I35" s="202"/>
      <c r="J35" s="199"/>
      <c r="K35" s="200"/>
      <c r="L35" s="200"/>
      <c r="M35" s="200"/>
      <c r="N35" s="60"/>
      <c r="O35" s="60"/>
      <c r="P35" s="60"/>
    </row>
    <row r="36" spans="1:16" s="5" customFormat="1" x14ac:dyDescent="0.25">
      <c r="A36" s="72">
        <v>24</v>
      </c>
      <c r="B36" s="166"/>
      <c r="C36" s="167" t="s">
        <v>448</v>
      </c>
      <c r="D36" s="201" t="s">
        <v>88</v>
      </c>
      <c r="E36" s="203">
        <v>30</v>
      </c>
      <c r="F36" s="198"/>
      <c r="G36" s="198"/>
      <c r="H36" s="204"/>
      <c r="I36" s="202"/>
      <c r="J36" s="199"/>
      <c r="K36" s="200"/>
      <c r="L36" s="200"/>
      <c r="M36" s="200"/>
      <c r="N36" s="60"/>
      <c r="O36" s="60"/>
      <c r="P36" s="60"/>
    </row>
    <row r="37" spans="1:16" s="5" customFormat="1" x14ac:dyDescent="0.25">
      <c r="A37" s="72">
        <v>25</v>
      </c>
      <c r="B37" s="166"/>
      <c r="C37" s="167" t="s">
        <v>449</v>
      </c>
      <c r="D37" s="201" t="s">
        <v>88</v>
      </c>
      <c r="E37" s="203">
        <v>25</v>
      </c>
      <c r="F37" s="198"/>
      <c r="G37" s="198"/>
      <c r="H37" s="204"/>
      <c r="I37" s="202"/>
      <c r="J37" s="199"/>
      <c r="K37" s="200"/>
      <c r="L37" s="200"/>
      <c r="M37" s="200"/>
      <c r="N37" s="60"/>
      <c r="O37" s="60"/>
      <c r="P37" s="60"/>
    </row>
    <row r="38" spans="1:16" s="5" customFormat="1" x14ac:dyDescent="0.25">
      <c r="A38" s="72">
        <v>26</v>
      </c>
      <c r="B38" s="166"/>
      <c r="C38" s="167" t="s">
        <v>450</v>
      </c>
      <c r="D38" s="201" t="s">
        <v>88</v>
      </c>
      <c r="E38" s="203">
        <v>32</v>
      </c>
      <c r="F38" s="198"/>
      <c r="G38" s="198"/>
      <c r="H38" s="204"/>
      <c r="I38" s="202"/>
      <c r="J38" s="199"/>
      <c r="K38" s="200"/>
      <c r="L38" s="200"/>
      <c r="M38" s="200"/>
      <c r="N38" s="60"/>
      <c r="O38" s="60"/>
      <c r="P38" s="60"/>
    </row>
    <row r="39" spans="1:16" s="5" customFormat="1" x14ac:dyDescent="0.25">
      <c r="A39" s="72">
        <v>27</v>
      </c>
      <c r="B39" s="166"/>
      <c r="C39" s="167" t="s">
        <v>451</v>
      </c>
      <c r="D39" s="201" t="s">
        <v>88</v>
      </c>
      <c r="E39" s="203">
        <v>15</v>
      </c>
      <c r="F39" s="198"/>
      <c r="G39" s="198"/>
      <c r="H39" s="204"/>
      <c r="I39" s="202"/>
      <c r="J39" s="199"/>
      <c r="K39" s="200"/>
      <c r="L39" s="200"/>
      <c r="M39" s="200"/>
      <c r="N39" s="60"/>
      <c r="O39" s="60"/>
      <c r="P39" s="60"/>
    </row>
    <row r="40" spans="1:16" s="5" customFormat="1" x14ac:dyDescent="0.25">
      <c r="A40" s="72">
        <v>28</v>
      </c>
      <c r="B40" s="166"/>
      <c r="C40" s="167" t="s">
        <v>452</v>
      </c>
      <c r="D40" s="201" t="s">
        <v>213</v>
      </c>
      <c r="E40" s="203">
        <v>2</v>
      </c>
      <c r="F40" s="198"/>
      <c r="G40" s="198"/>
      <c r="H40" s="204"/>
      <c r="I40" s="202"/>
      <c r="J40" s="199"/>
      <c r="K40" s="200"/>
      <c r="L40" s="200"/>
      <c r="M40" s="200"/>
      <c r="N40" s="60"/>
      <c r="O40" s="60"/>
      <c r="P40" s="60"/>
    </row>
    <row r="41" spans="1:16" s="5" customFormat="1" x14ac:dyDescent="0.25">
      <c r="A41" s="72">
        <v>29</v>
      </c>
      <c r="B41" s="166"/>
      <c r="C41" s="167" t="s">
        <v>453</v>
      </c>
      <c r="D41" s="201" t="s">
        <v>213</v>
      </c>
      <c r="E41" s="203">
        <v>1</v>
      </c>
      <c r="F41" s="198"/>
      <c r="G41" s="198"/>
      <c r="H41" s="204"/>
      <c r="I41" s="202"/>
      <c r="J41" s="199"/>
      <c r="K41" s="200"/>
      <c r="L41" s="200"/>
      <c r="M41" s="200"/>
      <c r="N41" s="60"/>
      <c r="O41" s="60"/>
      <c r="P41" s="60"/>
    </row>
    <row r="42" spans="1:16" s="5" customFormat="1" x14ac:dyDescent="0.25">
      <c r="A42" s="72">
        <v>30</v>
      </c>
      <c r="B42" s="166"/>
      <c r="C42" s="167" t="s">
        <v>454</v>
      </c>
      <c r="D42" s="201" t="s">
        <v>213</v>
      </c>
      <c r="E42" s="203">
        <v>1</v>
      </c>
      <c r="F42" s="198"/>
      <c r="G42" s="198"/>
      <c r="H42" s="204"/>
      <c r="I42" s="202"/>
      <c r="J42" s="199"/>
      <c r="K42" s="200"/>
      <c r="L42" s="200"/>
      <c r="M42" s="200"/>
      <c r="N42" s="60"/>
      <c r="O42" s="60"/>
      <c r="P42" s="60"/>
    </row>
    <row r="43" spans="1:16" s="5" customFormat="1" x14ac:dyDescent="0.25">
      <c r="A43" s="72">
        <v>31</v>
      </c>
      <c r="B43" s="166"/>
      <c r="C43" s="167" t="s">
        <v>455</v>
      </c>
      <c r="D43" s="201" t="s">
        <v>213</v>
      </c>
      <c r="E43" s="203">
        <v>2</v>
      </c>
      <c r="F43" s="198"/>
      <c r="G43" s="198"/>
      <c r="H43" s="204"/>
      <c r="I43" s="202"/>
      <c r="J43" s="199"/>
      <c r="K43" s="200"/>
      <c r="L43" s="200"/>
      <c r="M43" s="200"/>
      <c r="N43" s="60"/>
      <c r="O43" s="60"/>
      <c r="P43" s="60"/>
    </row>
    <row r="44" spans="1:16" s="5" customFormat="1" x14ac:dyDescent="0.25">
      <c r="A44" s="72">
        <v>32</v>
      </c>
      <c r="B44" s="166"/>
      <c r="C44" s="167" t="s">
        <v>456</v>
      </c>
      <c r="D44" s="201" t="s">
        <v>213</v>
      </c>
      <c r="E44" s="203">
        <v>4</v>
      </c>
      <c r="F44" s="198"/>
      <c r="G44" s="198"/>
      <c r="H44" s="204"/>
      <c r="I44" s="202"/>
      <c r="J44" s="199"/>
      <c r="K44" s="200"/>
      <c r="L44" s="200"/>
      <c r="M44" s="200"/>
      <c r="N44" s="60"/>
      <c r="O44" s="60"/>
      <c r="P44" s="60"/>
    </row>
    <row r="45" spans="1:16" s="5" customFormat="1" x14ac:dyDescent="0.25">
      <c r="A45" s="72">
        <v>33</v>
      </c>
      <c r="B45" s="166"/>
      <c r="C45" s="167" t="s">
        <v>457</v>
      </c>
      <c r="D45" s="201" t="s">
        <v>213</v>
      </c>
      <c r="E45" s="203">
        <v>20</v>
      </c>
      <c r="F45" s="198"/>
      <c r="G45" s="198"/>
      <c r="H45" s="204"/>
      <c r="I45" s="202"/>
      <c r="J45" s="199"/>
      <c r="K45" s="200"/>
      <c r="L45" s="200"/>
      <c r="M45" s="200"/>
      <c r="N45" s="60"/>
      <c r="O45" s="60"/>
      <c r="P45" s="60"/>
    </row>
    <row r="46" spans="1:16" s="5" customFormat="1" x14ac:dyDescent="0.25">
      <c r="A46" s="72">
        <v>34</v>
      </c>
      <c r="B46" s="166"/>
      <c r="C46" s="167" t="s">
        <v>458</v>
      </c>
      <c r="D46" s="201" t="s">
        <v>213</v>
      </c>
      <c r="E46" s="203">
        <v>2</v>
      </c>
      <c r="F46" s="198"/>
      <c r="G46" s="198"/>
      <c r="H46" s="204"/>
      <c r="I46" s="202"/>
      <c r="J46" s="199"/>
      <c r="K46" s="200"/>
      <c r="L46" s="200"/>
      <c r="M46" s="200"/>
      <c r="N46" s="60"/>
      <c r="O46" s="60"/>
      <c r="P46" s="60"/>
    </row>
    <row r="47" spans="1:16" s="5" customFormat="1" x14ac:dyDescent="0.25">
      <c r="A47" s="72">
        <v>35</v>
      </c>
      <c r="B47" s="166"/>
      <c r="C47" s="167" t="s">
        <v>459</v>
      </c>
      <c r="D47" s="201" t="s">
        <v>213</v>
      </c>
      <c r="E47" s="203">
        <v>12</v>
      </c>
      <c r="F47" s="198"/>
      <c r="G47" s="198"/>
      <c r="H47" s="204"/>
      <c r="I47" s="202"/>
      <c r="J47" s="199"/>
      <c r="K47" s="200"/>
      <c r="L47" s="200"/>
      <c r="M47" s="200"/>
      <c r="N47" s="60"/>
      <c r="O47" s="60"/>
      <c r="P47" s="60"/>
    </row>
    <row r="48" spans="1:16" s="5" customFormat="1" x14ac:dyDescent="0.25">
      <c r="A48" s="72">
        <v>36</v>
      </c>
      <c r="B48" s="166"/>
      <c r="C48" s="167" t="s">
        <v>460</v>
      </c>
      <c r="D48" s="201" t="s">
        <v>213</v>
      </c>
      <c r="E48" s="203">
        <v>6</v>
      </c>
      <c r="F48" s="198"/>
      <c r="G48" s="198"/>
      <c r="H48" s="204"/>
      <c r="I48" s="202"/>
      <c r="J48" s="199"/>
      <c r="K48" s="200"/>
      <c r="L48" s="200"/>
      <c r="M48" s="200"/>
      <c r="N48" s="60"/>
      <c r="O48" s="60"/>
      <c r="P48" s="60"/>
    </row>
    <row r="49" spans="1:16" s="5" customFormat="1" x14ac:dyDescent="0.25">
      <c r="A49" s="72">
        <v>37</v>
      </c>
      <c r="B49" s="166"/>
      <c r="C49" s="167" t="s">
        <v>461</v>
      </c>
      <c r="D49" s="201" t="s">
        <v>213</v>
      </c>
      <c r="E49" s="203">
        <v>3</v>
      </c>
      <c r="F49" s="198"/>
      <c r="G49" s="198"/>
      <c r="H49" s="204"/>
      <c r="I49" s="202"/>
      <c r="J49" s="199"/>
      <c r="K49" s="200"/>
      <c r="L49" s="200"/>
      <c r="M49" s="200"/>
      <c r="N49" s="60"/>
      <c r="O49" s="60"/>
      <c r="P49" s="60"/>
    </row>
    <row r="50" spans="1:16" s="5" customFormat="1" x14ac:dyDescent="0.25">
      <c r="A50" s="72">
        <v>38</v>
      </c>
      <c r="B50" s="166"/>
      <c r="C50" s="167" t="s">
        <v>462</v>
      </c>
      <c r="D50" s="201" t="s">
        <v>213</v>
      </c>
      <c r="E50" s="203">
        <v>1</v>
      </c>
      <c r="F50" s="198"/>
      <c r="G50" s="198"/>
      <c r="H50" s="204"/>
      <c r="I50" s="202"/>
      <c r="J50" s="199"/>
      <c r="K50" s="200"/>
      <c r="L50" s="200"/>
      <c r="M50" s="200"/>
      <c r="N50" s="60"/>
      <c r="O50" s="60"/>
      <c r="P50" s="60"/>
    </row>
    <row r="51" spans="1:16" s="5" customFormat="1" x14ac:dyDescent="0.25">
      <c r="A51" s="72">
        <v>39</v>
      </c>
      <c r="B51" s="166"/>
      <c r="C51" s="167" t="s">
        <v>463</v>
      </c>
      <c r="D51" s="201" t="s">
        <v>213</v>
      </c>
      <c r="E51" s="203">
        <v>1</v>
      </c>
      <c r="F51" s="198"/>
      <c r="G51" s="198"/>
      <c r="H51" s="204"/>
      <c r="I51" s="202"/>
      <c r="J51" s="199"/>
      <c r="K51" s="200"/>
      <c r="L51" s="200"/>
      <c r="M51" s="200"/>
      <c r="N51" s="60"/>
      <c r="O51" s="60"/>
      <c r="P51" s="60"/>
    </row>
    <row r="52" spans="1:16" s="5" customFormat="1" x14ac:dyDescent="0.25">
      <c r="A52" s="72">
        <v>40</v>
      </c>
      <c r="B52" s="166"/>
      <c r="C52" s="167" t="s">
        <v>464</v>
      </c>
      <c r="D52" s="201" t="s">
        <v>213</v>
      </c>
      <c r="E52" s="203">
        <v>3</v>
      </c>
      <c r="F52" s="198"/>
      <c r="G52" s="198"/>
      <c r="H52" s="204"/>
      <c r="I52" s="202"/>
      <c r="J52" s="199"/>
      <c r="K52" s="200"/>
      <c r="L52" s="200"/>
      <c r="M52" s="200"/>
      <c r="N52" s="60"/>
      <c r="O52" s="60"/>
      <c r="P52" s="60"/>
    </row>
    <row r="53" spans="1:16" s="5" customFormat="1" x14ac:dyDescent="0.25">
      <c r="A53" s="72">
        <v>41</v>
      </c>
      <c r="B53" s="166"/>
      <c r="C53" s="167" t="s">
        <v>465</v>
      </c>
      <c r="D53" s="201" t="s">
        <v>213</v>
      </c>
      <c r="E53" s="203">
        <v>1</v>
      </c>
      <c r="F53" s="198"/>
      <c r="G53" s="198"/>
      <c r="H53" s="204"/>
      <c r="I53" s="202"/>
      <c r="J53" s="199"/>
      <c r="K53" s="200"/>
      <c r="L53" s="200"/>
      <c r="M53" s="200"/>
      <c r="N53" s="60"/>
      <c r="O53" s="60"/>
      <c r="P53" s="60"/>
    </row>
    <row r="54" spans="1:16" s="5" customFormat="1" x14ac:dyDescent="0.25">
      <c r="A54" s="72">
        <v>42</v>
      </c>
      <c r="B54" s="166"/>
      <c r="C54" s="167" t="s">
        <v>466</v>
      </c>
      <c r="D54" s="201" t="s">
        <v>213</v>
      </c>
      <c r="E54" s="203">
        <v>1</v>
      </c>
      <c r="F54" s="198"/>
      <c r="G54" s="198"/>
      <c r="H54" s="204"/>
      <c r="I54" s="202"/>
      <c r="J54" s="199"/>
      <c r="K54" s="200"/>
      <c r="L54" s="200"/>
      <c r="M54" s="200"/>
      <c r="N54" s="60"/>
      <c r="O54" s="60"/>
      <c r="P54" s="60"/>
    </row>
    <row r="55" spans="1:16" s="5" customFormat="1" x14ac:dyDescent="0.25">
      <c r="A55" s="72">
        <v>43</v>
      </c>
      <c r="B55" s="166"/>
      <c r="C55" s="167" t="s">
        <v>467</v>
      </c>
      <c r="D55" s="201" t="s">
        <v>213</v>
      </c>
      <c r="E55" s="203">
        <v>2</v>
      </c>
      <c r="F55" s="198"/>
      <c r="G55" s="198"/>
      <c r="H55" s="204"/>
      <c r="I55" s="202"/>
      <c r="J55" s="199"/>
      <c r="K55" s="200"/>
      <c r="L55" s="200"/>
      <c r="M55" s="200"/>
      <c r="N55" s="60"/>
      <c r="O55" s="60"/>
      <c r="P55" s="60"/>
    </row>
    <row r="56" spans="1:16" s="5" customFormat="1" x14ac:dyDescent="0.25">
      <c r="A56" s="72">
        <v>44</v>
      </c>
      <c r="B56" s="166"/>
      <c r="C56" s="167" t="s">
        <v>468</v>
      </c>
      <c r="D56" s="201" t="s">
        <v>213</v>
      </c>
      <c r="E56" s="203">
        <v>3</v>
      </c>
      <c r="F56" s="198"/>
      <c r="G56" s="198"/>
      <c r="H56" s="204"/>
      <c r="I56" s="202"/>
      <c r="J56" s="199"/>
      <c r="K56" s="200"/>
      <c r="L56" s="200"/>
      <c r="M56" s="200"/>
      <c r="N56" s="60"/>
      <c r="O56" s="60"/>
      <c r="P56" s="60"/>
    </row>
    <row r="57" spans="1:16" s="5" customFormat="1" x14ac:dyDescent="0.25">
      <c r="A57" s="72">
        <v>45</v>
      </c>
      <c r="B57" s="166"/>
      <c r="C57" s="167" t="s">
        <v>469</v>
      </c>
      <c r="D57" s="201" t="s">
        <v>213</v>
      </c>
      <c r="E57" s="203">
        <v>1</v>
      </c>
      <c r="F57" s="198"/>
      <c r="G57" s="198"/>
      <c r="H57" s="204"/>
      <c r="I57" s="202"/>
      <c r="J57" s="199"/>
      <c r="K57" s="200"/>
      <c r="L57" s="200"/>
      <c r="M57" s="200"/>
      <c r="N57" s="60"/>
      <c r="O57" s="60"/>
      <c r="P57" s="60"/>
    </row>
    <row r="58" spans="1:16" s="5" customFormat="1" x14ac:dyDescent="0.25">
      <c r="A58" s="72">
        <v>46</v>
      </c>
      <c r="B58" s="166"/>
      <c r="C58" s="167" t="s">
        <v>470</v>
      </c>
      <c r="D58" s="201" t="s">
        <v>213</v>
      </c>
      <c r="E58" s="203">
        <v>1</v>
      </c>
      <c r="F58" s="198"/>
      <c r="G58" s="198"/>
      <c r="H58" s="204"/>
      <c r="I58" s="202"/>
      <c r="J58" s="199"/>
      <c r="K58" s="200"/>
      <c r="L58" s="200"/>
      <c r="M58" s="200"/>
      <c r="N58" s="60"/>
      <c r="O58" s="60"/>
      <c r="P58" s="60"/>
    </row>
    <row r="59" spans="1:16" s="5" customFormat="1" x14ac:dyDescent="0.25">
      <c r="A59" s="72">
        <v>47</v>
      </c>
      <c r="B59" s="166"/>
      <c r="C59" s="167" t="s">
        <v>471</v>
      </c>
      <c r="D59" s="201" t="s">
        <v>213</v>
      </c>
      <c r="E59" s="203">
        <v>2</v>
      </c>
      <c r="F59" s="198"/>
      <c r="G59" s="198"/>
      <c r="H59" s="204"/>
      <c r="I59" s="202"/>
      <c r="J59" s="199"/>
      <c r="K59" s="200"/>
      <c r="L59" s="200"/>
      <c r="M59" s="200"/>
      <c r="N59" s="60"/>
      <c r="O59" s="60"/>
      <c r="P59" s="60"/>
    </row>
    <row r="60" spans="1:16" s="5" customFormat="1" x14ac:dyDescent="0.25">
      <c r="A60" s="72">
        <v>48</v>
      </c>
      <c r="B60" s="166"/>
      <c r="C60" s="167" t="s">
        <v>472</v>
      </c>
      <c r="D60" s="201" t="s">
        <v>213</v>
      </c>
      <c r="E60" s="203">
        <v>2</v>
      </c>
      <c r="F60" s="198"/>
      <c r="G60" s="198"/>
      <c r="H60" s="204"/>
      <c r="I60" s="202"/>
      <c r="J60" s="199"/>
      <c r="K60" s="200"/>
      <c r="L60" s="200"/>
      <c r="M60" s="200"/>
      <c r="N60" s="60"/>
      <c r="O60" s="60"/>
      <c r="P60" s="60"/>
    </row>
    <row r="61" spans="1:16" s="5" customFormat="1" x14ac:dyDescent="0.25">
      <c r="A61" s="72">
        <v>49</v>
      </c>
      <c r="B61" s="166"/>
      <c r="C61" s="167" t="s">
        <v>473</v>
      </c>
      <c r="D61" s="201" t="s">
        <v>213</v>
      </c>
      <c r="E61" s="203">
        <v>6</v>
      </c>
      <c r="F61" s="198"/>
      <c r="G61" s="198"/>
      <c r="H61" s="204"/>
      <c r="I61" s="202"/>
      <c r="J61" s="199"/>
      <c r="K61" s="200"/>
      <c r="L61" s="200"/>
      <c r="M61" s="200"/>
      <c r="N61" s="60"/>
      <c r="O61" s="60"/>
      <c r="P61" s="60"/>
    </row>
    <row r="62" spans="1:16" s="5" customFormat="1" x14ac:dyDescent="0.25">
      <c r="A62" s="72">
        <v>50</v>
      </c>
      <c r="B62" s="166"/>
      <c r="C62" s="167" t="s">
        <v>474</v>
      </c>
      <c r="D62" s="201" t="s">
        <v>475</v>
      </c>
      <c r="E62" s="203">
        <v>3</v>
      </c>
      <c r="F62" s="198"/>
      <c r="G62" s="198"/>
      <c r="H62" s="204"/>
      <c r="I62" s="202"/>
      <c r="J62" s="199"/>
      <c r="K62" s="200"/>
      <c r="L62" s="200"/>
      <c r="M62" s="200"/>
      <c r="N62" s="60"/>
      <c r="O62" s="60"/>
      <c r="P62" s="60"/>
    </row>
    <row r="63" spans="1:16" s="5" customFormat="1" x14ac:dyDescent="0.25">
      <c r="A63" s="72">
        <v>51</v>
      </c>
      <c r="B63" s="166"/>
      <c r="C63" s="167" t="s">
        <v>476</v>
      </c>
      <c r="D63" s="201" t="s">
        <v>475</v>
      </c>
      <c r="E63" s="203">
        <v>150</v>
      </c>
      <c r="F63" s="198"/>
      <c r="G63" s="198"/>
      <c r="H63" s="204"/>
      <c r="I63" s="202"/>
      <c r="J63" s="199"/>
      <c r="K63" s="200"/>
      <c r="L63" s="200"/>
      <c r="M63" s="200"/>
      <c r="N63" s="60"/>
      <c r="O63" s="60"/>
      <c r="P63" s="60"/>
    </row>
    <row r="64" spans="1:16" s="5" customFormat="1" x14ac:dyDescent="0.25">
      <c r="A64" s="72">
        <v>52</v>
      </c>
      <c r="B64" s="166"/>
      <c r="C64" s="167" t="s">
        <v>477</v>
      </c>
      <c r="D64" s="201" t="s">
        <v>213</v>
      </c>
      <c r="E64" s="203">
        <v>22</v>
      </c>
      <c r="F64" s="198"/>
      <c r="G64" s="198"/>
      <c r="H64" s="204"/>
      <c r="I64" s="202"/>
      <c r="J64" s="199"/>
      <c r="K64" s="200"/>
      <c r="L64" s="200"/>
      <c r="M64" s="200"/>
      <c r="N64" s="60"/>
      <c r="O64" s="60"/>
      <c r="P64" s="60"/>
    </row>
    <row r="65" spans="1:16" s="5" customFormat="1" x14ac:dyDescent="0.25">
      <c r="A65" s="72">
        <v>53</v>
      </c>
      <c r="B65" s="166"/>
      <c r="C65" s="167" t="s">
        <v>478</v>
      </c>
      <c r="D65" s="201" t="s">
        <v>213</v>
      </c>
      <c r="E65" s="203">
        <v>19</v>
      </c>
      <c r="F65" s="198"/>
      <c r="G65" s="198"/>
      <c r="H65" s="204"/>
      <c r="I65" s="202"/>
      <c r="J65" s="199"/>
      <c r="K65" s="200"/>
      <c r="L65" s="200"/>
      <c r="M65" s="200"/>
      <c r="N65" s="60"/>
      <c r="O65" s="60"/>
      <c r="P65" s="60"/>
    </row>
    <row r="66" spans="1:16" s="5" customFormat="1" x14ac:dyDescent="0.25">
      <c r="A66" s="72">
        <v>54</v>
      </c>
      <c r="B66" s="166"/>
      <c r="C66" s="167" t="s">
        <v>421</v>
      </c>
      <c r="D66" s="201" t="s">
        <v>260</v>
      </c>
      <c r="E66" s="203">
        <v>1</v>
      </c>
      <c r="F66" s="198"/>
      <c r="G66" s="198"/>
      <c r="H66" s="204"/>
      <c r="I66" s="202"/>
      <c r="J66" s="199"/>
      <c r="K66" s="200"/>
      <c r="L66" s="200"/>
      <c r="M66" s="200"/>
      <c r="N66" s="60"/>
      <c r="O66" s="60"/>
      <c r="P66" s="60"/>
    </row>
    <row r="67" spans="1:16" s="5" customFormat="1" x14ac:dyDescent="0.25">
      <c r="A67" s="72">
        <v>55</v>
      </c>
      <c r="B67" s="166"/>
      <c r="C67" s="167" t="s">
        <v>479</v>
      </c>
      <c r="D67" s="201" t="s">
        <v>260</v>
      </c>
      <c r="E67" s="203">
        <v>1</v>
      </c>
      <c r="F67" s="198"/>
      <c r="G67" s="198"/>
      <c r="H67" s="204"/>
      <c r="I67" s="202"/>
      <c r="J67" s="199"/>
      <c r="K67" s="200"/>
      <c r="L67" s="200"/>
      <c r="M67" s="200"/>
      <c r="N67" s="60"/>
      <c r="O67" s="60"/>
      <c r="P67" s="60"/>
    </row>
    <row r="68" spans="1:16" s="5" customFormat="1" x14ac:dyDescent="0.25">
      <c r="A68" s="72">
        <v>56</v>
      </c>
      <c r="B68" s="166"/>
      <c r="C68" s="167" t="s">
        <v>480</v>
      </c>
      <c r="D68" s="201" t="s">
        <v>260</v>
      </c>
      <c r="E68" s="203">
        <v>1</v>
      </c>
      <c r="F68" s="198"/>
      <c r="G68" s="198"/>
      <c r="H68" s="204"/>
      <c r="I68" s="202"/>
      <c r="J68" s="199"/>
      <c r="K68" s="200"/>
      <c r="L68" s="200"/>
      <c r="M68" s="200"/>
      <c r="N68" s="60"/>
      <c r="O68" s="60"/>
      <c r="P68" s="60"/>
    </row>
    <row r="69" spans="1:16" s="5" customFormat="1" x14ac:dyDescent="0.25">
      <c r="A69" s="72">
        <v>57</v>
      </c>
      <c r="B69" s="166"/>
      <c r="C69" s="167" t="s">
        <v>481</v>
      </c>
      <c r="D69" s="201" t="s">
        <v>92</v>
      </c>
      <c r="E69" s="203">
        <v>1</v>
      </c>
      <c r="F69" s="198"/>
      <c r="G69" s="198"/>
      <c r="H69" s="204"/>
      <c r="I69" s="202"/>
      <c r="J69" s="199"/>
      <c r="K69" s="200"/>
      <c r="L69" s="200"/>
      <c r="M69" s="200"/>
      <c r="N69" s="60"/>
      <c r="O69" s="60"/>
      <c r="P69" s="60"/>
    </row>
    <row r="70" spans="1:16" x14ac:dyDescent="0.25">
      <c r="A70" s="62" t="s">
        <v>6</v>
      </c>
      <c r="B70" s="124"/>
      <c r="C70" s="333"/>
      <c r="D70" s="333"/>
      <c r="E70" s="124"/>
      <c r="F70" s="124"/>
      <c r="G70" s="124"/>
      <c r="H70" s="124"/>
      <c r="I70" s="124"/>
      <c r="J70" s="124"/>
      <c r="K70" s="58" t="s">
        <v>6</v>
      </c>
      <c r="L70" s="63">
        <f>SUM(L13:L69)</f>
        <v>0</v>
      </c>
      <c r="M70" s="63">
        <f t="shared" ref="M70:P70" si="0">SUM(M13:M69)</f>
        <v>0</v>
      </c>
      <c r="N70" s="63">
        <f t="shared" si="0"/>
        <v>0</v>
      </c>
      <c r="O70" s="63">
        <f t="shared" si="0"/>
        <v>0</v>
      </c>
      <c r="P70" s="63">
        <f t="shared" si="0"/>
        <v>0</v>
      </c>
    </row>
    <row r="71" spans="1:16" x14ac:dyDescent="0.25">
      <c r="A71" s="62" t="s">
        <v>6</v>
      </c>
      <c r="B71" s="58" t="s">
        <v>6</v>
      </c>
      <c r="C71" s="331" t="s">
        <v>205</v>
      </c>
      <c r="D71" s="332"/>
      <c r="E71" s="332"/>
      <c r="F71" s="332"/>
      <c r="G71" s="332"/>
      <c r="H71" s="332"/>
      <c r="I71" s="332"/>
      <c r="J71" s="332"/>
      <c r="K71" s="334"/>
      <c r="L71" s="64"/>
      <c r="M71" s="67"/>
      <c r="N71" s="67">
        <f>N70*L71</f>
        <v>0</v>
      </c>
      <c r="O71" s="33"/>
      <c r="P71" s="60">
        <f>N71</f>
        <v>0</v>
      </c>
    </row>
    <row r="72" spans="1:16" x14ac:dyDescent="0.25">
      <c r="A72" s="62" t="s">
        <v>6</v>
      </c>
      <c r="B72" s="58" t="s">
        <v>6</v>
      </c>
      <c r="C72" s="318" t="s">
        <v>206</v>
      </c>
      <c r="D72" s="319"/>
      <c r="E72" s="319"/>
      <c r="F72" s="319"/>
      <c r="G72" s="319"/>
      <c r="H72" s="319"/>
      <c r="I72" s="319"/>
      <c r="J72" s="319"/>
      <c r="K72" s="320"/>
      <c r="L72" s="65"/>
      <c r="M72" s="66">
        <f>M70+M71</f>
        <v>0</v>
      </c>
      <c r="N72" s="66">
        <f t="shared" ref="N72:P72" si="1">N70+N71</f>
        <v>0</v>
      </c>
      <c r="O72" s="66">
        <f t="shared" si="1"/>
        <v>0</v>
      </c>
      <c r="P72" s="66">
        <f t="shared" si="1"/>
        <v>0</v>
      </c>
    </row>
  </sheetData>
  <mergeCells count="9">
    <mergeCell ref="C70:D70"/>
    <mergeCell ref="C71:K71"/>
    <mergeCell ref="C72:K72"/>
    <mergeCell ref="A1:P1"/>
    <mergeCell ref="N8:O8"/>
    <mergeCell ref="D10:D11"/>
    <mergeCell ref="E10:E11"/>
    <mergeCell ref="F10:K10"/>
    <mergeCell ref="L10:P10"/>
  </mergeCells>
  <pageMargins left="0.24" right="0.17" top="0.53" bottom="0.52" header="0.5" footer="0.5"/>
  <pageSetup paperSize="9" scale="9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R144"/>
  <sheetViews>
    <sheetView showZeros="0" topLeftCell="A142" zoomScale="82" zoomScaleNormal="82" workbookViewId="0">
      <selection activeCell="A9" sqref="A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21.77734375" customWidth="1"/>
    <col min="5" max="5" width="8.77734375" customWidth="1"/>
    <col min="6" max="6" width="10.77734375" customWidth="1"/>
    <col min="7" max="7" width="11.6640625" bestFit="1" customWidth="1"/>
    <col min="10" max="10" width="10.44140625" customWidth="1"/>
    <col min="12" max="17" width="10.6640625" customWidth="1"/>
  </cols>
  <sheetData>
    <row r="1" spans="1:18" s="5" customFormat="1" ht="15.6" x14ac:dyDescent="0.3">
      <c r="A1" s="323" t="s">
        <v>482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</row>
    <row r="2" spans="1:18" s="5" customFormat="1" ht="15.6" x14ac:dyDescent="0.3">
      <c r="A2" s="68"/>
      <c r="B2" s="68"/>
      <c r="C2" s="68"/>
      <c r="D2" s="68"/>
      <c r="E2" s="68"/>
      <c r="F2" s="68" t="s">
        <v>38</v>
      </c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8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</row>
    <row r="4" spans="1:18" s="5" customFormat="1" ht="15.6" x14ac:dyDescent="0.25">
      <c r="A4" s="7" t="s">
        <v>55</v>
      </c>
      <c r="B4" s="46"/>
    </row>
    <row r="5" spans="1:18" s="5" customFormat="1" ht="15.6" x14ac:dyDescent="0.25">
      <c r="A5" s="7" t="s">
        <v>56</v>
      </c>
      <c r="B5" s="46"/>
    </row>
    <row r="6" spans="1:18" s="5" customFormat="1" ht="15.6" x14ac:dyDescent="0.25">
      <c r="A6" s="7" t="s">
        <v>710</v>
      </c>
      <c r="B6" s="46"/>
    </row>
    <row r="7" spans="1:18" s="5" customFormat="1" ht="15.6" x14ac:dyDescent="0.25">
      <c r="A7" s="2"/>
      <c r="B7" s="46"/>
    </row>
    <row r="8" spans="1:18" s="5" customFormat="1" x14ac:dyDescent="0.25">
      <c r="A8" s="47" t="s">
        <v>364</v>
      </c>
      <c r="M8" s="5" t="s">
        <v>58</v>
      </c>
      <c r="O8" s="324">
        <f>Q144</f>
        <v>0</v>
      </c>
      <c r="P8" s="324"/>
    </row>
    <row r="9" spans="1:18" s="5" customFormat="1" x14ac:dyDescent="0.25">
      <c r="A9" s="18" t="s">
        <v>705</v>
      </c>
      <c r="O9" s="239"/>
      <c r="P9" s="239"/>
    </row>
    <row r="10" spans="1:18" s="52" customFormat="1" ht="13.5" customHeight="1" x14ac:dyDescent="0.25">
      <c r="A10" s="48" t="s">
        <v>0</v>
      </c>
      <c r="B10" s="49" t="s">
        <v>59</v>
      </c>
      <c r="C10" s="50" t="s">
        <v>60</v>
      </c>
      <c r="D10" s="50"/>
      <c r="E10" s="321" t="s">
        <v>61</v>
      </c>
      <c r="F10" s="321" t="s">
        <v>62</v>
      </c>
      <c r="G10" s="321" t="s">
        <v>63</v>
      </c>
      <c r="H10" s="321"/>
      <c r="I10" s="321"/>
      <c r="J10" s="321"/>
      <c r="K10" s="321"/>
      <c r="L10" s="321"/>
      <c r="M10" s="321" t="s">
        <v>64</v>
      </c>
      <c r="N10" s="321"/>
      <c r="O10" s="321"/>
      <c r="P10" s="321"/>
      <c r="Q10" s="321"/>
      <c r="R10" s="51"/>
    </row>
    <row r="11" spans="1:18" s="52" customFormat="1" ht="46.2" x14ac:dyDescent="0.25">
      <c r="A11" s="53" t="s">
        <v>3</v>
      </c>
      <c r="B11" s="54"/>
      <c r="C11" s="55" t="s">
        <v>65</v>
      </c>
      <c r="D11" s="55"/>
      <c r="E11" s="321"/>
      <c r="F11" s="321"/>
      <c r="G11" s="277" t="s">
        <v>66</v>
      </c>
      <c r="H11" s="277" t="s">
        <v>67</v>
      </c>
      <c r="I11" s="277" t="s">
        <v>68</v>
      </c>
      <c r="J11" s="277" t="s">
        <v>69</v>
      </c>
      <c r="K11" s="277" t="s">
        <v>70</v>
      </c>
      <c r="L11" s="277" t="s">
        <v>71</v>
      </c>
      <c r="M11" s="277" t="s">
        <v>72</v>
      </c>
      <c r="N11" s="277" t="s">
        <v>68</v>
      </c>
      <c r="O11" s="277" t="s">
        <v>69</v>
      </c>
      <c r="P11" s="277" t="s">
        <v>70</v>
      </c>
      <c r="Q11" s="277" t="s">
        <v>71</v>
      </c>
    </row>
    <row r="12" spans="1:18" s="52" customFormat="1" ht="10.5" customHeight="1" x14ac:dyDescent="0.25">
      <c r="A12" s="118">
        <v>1</v>
      </c>
      <c r="B12" s="118">
        <v>2</v>
      </c>
      <c r="C12" s="118">
        <v>3</v>
      </c>
      <c r="D12" s="118"/>
      <c r="E12" s="118">
        <v>4</v>
      </c>
      <c r="F12" s="118">
        <v>5</v>
      </c>
      <c r="G12" s="118">
        <v>6</v>
      </c>
      <c r="H12" s="118">
        <v>7</v>
      </c>
      <c r="I12" s="118">
        <v>8</v>
      </c>
      <c r="J12" s="118">
        <v>9</v>
      </c>
      <c r="K12" s="56">
        <v>10</v>
      </c>
      <c r="L12" s="56">
        <v>11</v>
      </c>
      <c r="M12" s="56">
        <v>12</v>
      </c>
      <c r="N12" s="56">
        <v>13</v>
      </c>
      <c r="O12" s="56">
        <v>14</v>
      </c>
      <c r="P12" s="56">
        <v>15</v>
      </c>
      <c r="Q12" s="56">
        <v>16</v>
      </c>
    </row>
    <row r="13" spans="1:18" s="5" customFormat="1" ht="13.8" x14ac:dyDescent="0.25">
      <c r="A13" s="72"/>
      <c r="B13" s="205" t="s">
        <v>483</v>
      </c>
      <c r="C13" s="164"/>
      <c r="D13" s="125"/>
      <c r="E13" s="125"/>
      <c r="F13" s="125"/>
      <c r="G13" s="120"/>
      <c r="H13" s="120"/>
      <c r="I13" s="121"/>
      <c r="J13" s="121"/>
      <c r="K13" s="121"/>
      <c r="L13" s="60"/>
      <c r="M13" s="58"/>
      <c r="N13" s="60"/>
      <c r="O13" s="60"/>
      <c r="P13" s="60"/>
      <c r="Q13" s="60"/>
    </row>
    <row r="14" spans="1:18" s="5" customFormat="1" ht="26.4" x14ac:dyDescent="0.25">
      <c r="A14" s="72">
        <v>1</v>
      </c>
      <c r="B14" s="157"/>
      <c r="C14" s="165" t="s">
        <v>484</v>
      </c>
      <c r="D14" s="157" t="s">
        <v>485</v>
      </c>
      <c r="E14" s="157" t="s">
        <v>260</v>
      </c>
      <c r="F14" s="157">
        <v>1</v>
      </c>
      <c r="G14" s="121"/>
      <c r="H14" s="121"/>
      <c r="I14" s="121"/>
      <c r="J14" s="121"/>
      <c r="K14" s="121"/>
      <c r="L14" s="60"/>
      <c r="M14" s="60"/>
      <c r="N14" s="60"/>
      <c r="O14" s="60"/>
      <c r="P14" s="60"/>
      <c r="Q14" s="60"/>
    </row>
    <row r="15" spans="1:18" s="5" customFormat="1" x14ac:dyDescent="0.25">
      <c r="A15" s="72">
        <v>2</v>
      </c>
      <c r="B15" s="157"/>
      <c r="C15" s="165" t="s">
        <v>486</v>
      </c>
      <c r="D15" s="157" t="s">
        <v>487</v>
      </c>
      <c r="E15" s="157" t="s">
        <v>260</v>
      </c>
      <c r="F15" s="157">
        <v>1</v>
      </c>
      <c r="G15" s="121"/>
      <c r="H15" s="121"/>
      <c r="I15" s="121"/>
      <c r="J15" s="121"/>
      <c r="K15" s="121"/>
      <c r="L15" s="60"/>
      <c r="M15" s="60"/>
      <c r="N15" s="60"/>
      <c r="O15" s="60"/>
      <c r="P15" s="60"/>
      <c r="Q15" s="60"/>
    </row>
    <row r="16" spans="1:18" s="5" customFormat="1" ht="26.4" x14ac:dyDescent="0.25">
      <c r="A16" s="72">
        <v>3</v>
      </c>
      <c r="B16" s="157"/>
      <c r="C16" s="165" t="s">
        <v>488</v>
      </c>
      <c r="D16" s="157" t="s">
        <v>489</v>
      </c>
      <c r="E16" s="157" t="s">
        <v>260</v>
      </c>
      <c r="F16" s="157">
        <v>10</v>
      </c>
      <c r="G16" s="121"/>
      <c r="H16" s="121"/>
      <c r="I16" s="121"/>
      <c r="J16" s="121"/>
      <c r="K16" s="121"/>
      <c r="L16" s="60"/>
      <c r="M16" s="60"/>
      <c r="N16" s="60"/>
      <c r="O16" s="60"/>
      <c r="P16" s="60"/>
      <c r="Q16" s="60"/>
    </row>
    <row r="17" spans="1:17" s="5" customFormat="1" ht="26.4" x14ac:dyDescent="0.25">
      <c r="A17" s="72">
        <v>4</v>
      </c>
      <c r="B17" s="157"/>
      <c r="C17" s="165" t="s">
        <v>490</v>
      </c>
      <c r="D17" s="157" t="s">
        <v>489</v>
      </c>
      <c r="E17" s="157" t="s">
        <v>260</v>
      </c>
      <c r="F17" s="157">
        <v>10</v>
      </c>
      <c r="G17" s="121"/>
      <c r="H17" s="121"/>
      <c r="I17" s="121"/>
      <c r="J17" s="121"/>
      <c r="K17" s="121"/>
      <c r="L17" s="60"/>
      <c r="M17" s="60"/>
      <c r="N17" s="60"/>
      <c r="O17" s="60"/>
      <c r="P17" s="60"/>
      <c r="Q17" s="60"/>
    </row>
    <row r="18" spans="1:17" s="5" customFormat="1" x14ac:dyDescent="0.25">
      <c r="A18" s="72">
        <v>5</v>
      </c>
      <c r="B18" s="157"/>
      <c r="C18" s="165" t="s">
        <v>491</v>
      </c>
      <c r="D18" s="157" t="s">
        <v>492</v>
      </c>
      <c r="E18" s="157" t="s">
        <v>213</v>
      </c>
      <c r="F18" s="157">
        <v>2</v>
      </c>
      <c r="G18" s="121"/>
      <c r="H18" s="121"/>
      <c r="I18" s="121"/>
      <c r="J18" s="121"/>
      <c r="K18" s="121"/>
      <c r="L18" s="60"/>
      <c r="M18" s="60"/>
      <c r="N18" s="60"/>
      <c r="O18" s="60"/>
      <c r="P18" s="60"/>
      <c r="Q18" s="60"/>
    </row>
    <row r="19" spans="1:17" s="5" customFormat="1" x14ac:dyDescent="0.25">
      <c r="A19" s="72">
        <v>6</v>
      </c>
      <c r="B19" s="157"/>
      <c r="C19" s="165" t="s">
        <v>493</v>
      </c>
      <c r="D19" s="157" t="s">
        <v>494</v>
      </c>
      <c r="E19" s="157" t="s">
        <v>213</v>
      </c>
      <c r="F19" s="157">
        <v>20</v>
      </c>
      <c r="G19" s="121"/>
      <c r="H19" s="121"/>
      <c r="I19" s="121"/>
      <c r="J19" s="121"/>
      <c r="K19" s="121"/>
      <c r="L19" s="60"/>
      <c r="M19" s="60"/>
      <c r="N19" s="60"/>
      <c r="O19" s="60"/>
      <c r="P19" s="60"/>
      <c r="Q19" s="60"/>
    </row>
    <row r="20" spans="1:17" s="5" customFormat="1" x14ac:dyDescent="0.25">
      <c r="A20" s="72">
        <v>7</v>
      </c>
      <c r="B20" s="157"/>
      <c r="C20" s="165" t="s">
        <v>495</v>
      </c>
      <c r="D20" s="157" t="s">
        <v>494</v>
      </c>
      <c r="E20" s="157" t="s">
        <v>213</v>
      </c>
      <c r="F20" s="157">
        <v>2</v>
      </c>
      <c r="G20" s="121"/>
      <c r="H20" s="121"/>
      <c r="I20" s="121"/>
      <c r="J20" s="121"/>
      <c r="K20" s="121"/>
      <c r="L20" s="60"/>
      <c r="M20" s="60"/>
      <c r="N20" s="60"/>
      <c r="O20" s="60"/>
      <c r="P20" s="60"/>
      <c r="Q20" s="60"/>
    </row>
    <row r="21" spans="1:17" s="5" customFormat="1" x14ac:dyDescent="0.25">
      <c r="A21" s="72">
        <v>8</v>
      </c>
      <c r="B21" s="157"/>
      <c r="C21" s="165" t="s">
        <v>496</v>
      </c>
      <c r="D21" s="157" t="s">
        <v>492</v>
      </c>
      <c r="E21" s="157" t="s">
        <v>88</v>
      </c>
      <c r="F21" s="157">
        <v>32</v>
      </c>
      <c r="G21" s="121"/>
      <c r="H21" s="121"/>
      <c r="I21" s="121"/>
      <c r="J21" s="121"/>
      <c r="K21" s="121"/>
      <c r="L21" s="60"/>
      <c r="M21" s="60"/>
      <c r="N21" s="60"/>
      <c r="O21" s="60"/>
      <c r="P21" s="60"/>
      <c r="Q21" s="60"/>
    </row>
    <row r="22" spans="1:17" s="5" customFormat="1" x14ac:dyDescent="0.25">
      <c r="A22" s="72">
        <v>9</v>
      </c>
      <c r="B22" s="157"/>
      <c r="C22" s="165" t="s">
        <v>497</v>
      </c>
      <c r="D22" s="157" t="s">
        <v>492</v>
      </c>
      <c r="E22" s="157" t="s">
        <v>88</v>
      </c>
      <c r="F22" s="157">
        <v>8</v>
      </c>
      <c r="G22" s="121"/>
      <c r="H22" s="121"/>
      <c r="I22" s="121"/>
      <c r="J22" s="121"/>
      <c r="K22" s="121"/>
      <c r="L22" s="60"/>
      <c r="M22" s="60"/>
      <c r="N22" s="60"/>
      <c r="O22" s="60"/>
      <c r="P22" s="60"/>
      <c r="Q22" s="60"/>
    </row>
    <row r="23" spans="1:17" s="5" customFormat="1" x14ac:dyDescent="0.25">
      <c r="A23" s="72">
        <v>10</v>
      </c>
      <c r="B23" s="157"/>
      <c r="C23" s="165" t="s">
        <v>498</v>
      </c>
      <c r="D23" s="157" t="s">
        <v>492</v>
      </c>
      <c r="E23" s="157" t="s">
        <v>88</v>
      </c>
      <c r="F23" s="157">
        <v>16</v>
      </c>
      <c r="G23" s="121"/>
      <c r="H23" s="121"/>
      <c r="I23" s="121"/>
      <c r="J23" s="121"/>
      <c r="K23" s="121"/>
      <c r="L23" s="60"/>
      <c r="M23" s="60"/>
      <c r="N23" s="60"/>
      <c r="O23" s="60"/>
      <c r="P23" s="60"/>
      <c r="Q23" s="60"/>
    </row>
    <row r="24" spans="1:17" s="5" customFormat="1" x14ac:dyDescent="0.25">
      <c r="A24" s="72">
        <v>11</v>
      </c>
      <c r="B24" s="157"/>
      <c r="C24" s="165" t="s">
        <v>499</v>
      </c>
      <c r="D24" s="157" t="s">
        <v>492</v>
      </c>
      <c r="E24" s="157" t="s">
        <v>88</v>
      </c>
      <c r="F24" s="157">
        <v>16</v>
      </c>
      <c r="G24" s="121"/>
      <c r="H24" s="121"/>
      <c r="I24" s="121"/>
      <c r="J24" s="121"/>
      <c r="K24" s="121"/>
      <c r="L24" s="60"/>
      <c r="M24" s="60"/>
      <c r="N24" s="60"/>
      <c r="O24" s="60"/>
      <c r="P24" s="60"/>
      <c r="Q24" s="60"/>
    </row>
    <row r="25" spans="1:17" s="5" customFormat="1" x14ac:dyDescent="0.25">
      <c r="A25" s="72">
        <v>12</v>
      </c>
      <c r="B25" s="157"/>
      <c r="C25" s="165" t="s">
        <v>500</v>
      </c>
      <c r="D25" s="157" t="s">
        <v>492</v>
      </c>
      <c r="E25" s="157" t="s">
        <v>88</v>
      </c>
      <c r="F25" s="157">
        <v>52</v>
      </c>
      <c r="G25" s="121"/>
      <c r="H25" s="121"/>
      <c r="I25" s="121"/>
      <c r="J25" s="121"/>
      <c r="K25" s="121"/>
      <c r="L25" s="60"/>
      <c r="M25" s="60"/>
      <c r="N25" s="60"/>
      <c r="O25" s="60"/>
      <c r="P25" s="60"/>
      <c r="Q25" s="60"/>
    </row>
    <row r="26" spans="1:17" s="5" customFormat="1" x14ac:dyDescent="0.25">
      <c r="A26" s="72">
        <v>13</v>
      </c>
      <c r="B26" s="157"/>
      <c r="C26" s="165" t="s">
        <v>501</v>
      </c>
      <c r="D26" s="157" t="s">
        <v>492</v>
      </c>
      <c r="E26" s="157" t="s">
        <v>213</v>
      </c>
      <c r="F26" s="157">
        <v>7</v>
      </c>
      <c r="G26" s="121"/>
      <c r="H26" s="121"/>
      <c r="I26" s="121"/>
      <c r="J26" s="121"/>
      <c r="K26" s="121"/>
      <c r="L26" s="60"/>
      <c r="M26" s="60"/>
      <c r="N26" s="60"/>
      <c r="O26" s="60"/>
      <c r="P26" s="60"/>
      <c r="Q26" s="60"/>
    </row>
    <row r="27" spans="1:17" s="5" customFormat="1" x14ac:dyDescent="0.25">
      <c r="A27" s="72">
        <v>14</v>
      </c>
      <c r="B27" s="157"/>
      <c r="C27" s="165" t="s">
        <v>502</v>
      </c>
      <c r="D27" s="157" t="s">
        <v>492</v>
      </c>
      <c r="E27" s="157" t="s">
        <v>213</v>
      </c>
      <c r="F27" s="157">
        <v>2</v>
      </c>
      <c r="G27" s="121"/>
      <c r="H27" s="121"/>
      <c r="I27" s="121"/>
      <c r="J27" s="121"/>
      <c r="K27" s="121"/>
      <c r="L27" s="60"/>
      <c r="M27" s="60"/>
      <c r="N27" s="60"/>
      <c r="O27" s="60"/>
      <c r="P27" s="60"/>
      <c r="Q27" s="60"/>
    </row>
    <row r="28" spans="1:17" s="5" customFormat="1" x14ac:dyDescent="0.25">
      <c r="A28" s="72">
        <v>15</v>
      </c>
      <c r="B28" s="157"/>
      <c r="C28" s="165" t="s">
        <v>503</v>
      </c>
      <c r="D28" s="157" t="s">
        <v>492</v>
      </c>
      <c r="E28" s="157" t="s">
        <v>213</v>
      </c>
      <c r="F28" s="157">
        <v>2</v>
      </c>
      <c r="G28" s="121"/>
      <c r="H28" s="121"/>
      <c r="I28" s="121"/>
      <c r="J28" s="121"/>
      <c r="K28" s="121"/>
      <c r="L28" s="60"/>
      <c r="M28" s="60"/>
      <c r="N28" s="60"/>
      <c r="O28" s="60"/>
      <c r="P28" s="60"/>
      <c r="Q28" s="60"/>
    </row>
    <row r="29" spans="1:17" s="5" customFormat="1" x14ac:dyDescent="0.25">
      <c r="A29" s="72">
        <v>16</v>
      </c>
      <c r="B29" s="157"/>
      <c r="C29" s="165" t="s">
        <v>504</v>
      </c>
      <c r="D29" s="157" t="s">
        <v>492</v>
      </c>
      <c r="E29" s="157" t="s">
        <v>213</v>
      </c>
      <c r="F29" s="157">
        <v>2</v>
      </c>
      <c r="G29" s="121"/>
      <c r="H29" s="121"/>
      <c r="I29" s="121"/>
      <c r="J29" s="121"/>
      <c r="K29" s="121"/>
      <c r="L29" s="60"/>
      <c r="M29" s="60"/>
      <c r="N29" s="60"/>
      <c r="O29" s="60"/>
      <c r="P29" s="60"/>
      <c r="Q29" s="60"/>
    </row>
    <row r="30" spans="1:17" s="5" customFormat="1" x14ac:dyDescent="0.25">
      <c r="A30" s="72">
        <v>17</v>
      </c>
      <c r="B30" s="157"/>
      <c r="C30" s="165" t="s">
        <v>505</v>
      </c>
      <c r="D30" s="157" t="s">
        <v>492</v>
      </c>
      <c r="E30" s="157" t="s">
        <v>213</v>
      </c>
      <c r="F30" s="157">
        <v>4</v>
      </c>
      <c r="G30" s="121"/>
      <c r="H30" s="121"/>
      <c r="I30" s="121"/>
      <c r="J30" s="121"/>
      <c r="K30" s="121"/>
      <c r="L30" s="60"/>
      <c r="M30" s="60"/>
      <c r="N30" s="60"/>
      <c r="O30" s="60"/>
      <c r="P30" s="60"/>
      <c r="Q30" s="60"/>
    </row>
    <row r="31" spans="1:17" s="5" customFormat="1" x14ac:dyDescent="0.25">
      <c r="A31" s="72">
        <v>18</v>
      </c>
      <c r="B31" s="157"/>
      <c r="C31" s="165" t="s">
        <v>506</v>
      </c>
      <c r="D31" s="157" t="s">
        <v>492</v>
      </c>
      <c r="E31" s="157" t="s">
        <v>213</v>
      </c>
      <c r="F31" s="157">
        <v>4</v>
      </c>
      <c r="G31" s="121"/>
      <c r="H31" s="121"/>
      <c r="I31" s="121"/>
      <c r="J31" s="121"/>
      <c r="K31" s="121"/>
      <c r="L31" s="60"/>
      <c r="M31" s="60"/>
      <c r="N31" s="60"/>
      <c r="O31" s="60"/>
      <c r="P31" s="60"/>
      <c r="Q31" s="60"/>
    </row>
    <row r="32" spans="1:17" s="5" customFormat="1" x14ac:dyDescent="0.25">
      <c r="A32" s="72">
        <v>19</v>
      </c>
      <c r="B32" s="157"/>
      <c r="C32" s="165" t="s">
        <v>507</v>
      </c>
      <c r="D32" s="157" t="s">
        <v>492</v>
      </c>
      <c r="E32" s="157" t="s">
        <v>213</v>
      </c>
      <c r="F32" s="157">
        <v>8</v>
      </c>
      <c r="G32" s="121"/>
      <c r="H32" s="121"/>
      <c r="I32" s="121"/>
      <c r="J32" s="121"/>
      <c r="K32" s="121"/>
      <c r="L32" s="60"/>
      <c r="M32" s="60"/>
      <c r="N32" s="60"/>
      <c r="O32" s="60"/>
      <c r="P32" s="60"/>
      <c r="Q32" s="60"/>
    </row>
    <row r="33" spans="1:17" s="5" customFormat="1" x14ac:dyDescent="0.25">
      <c r="A33" s="72">
        <v>20</v>
      </c>
      <c r="B33" s="157"/>
      <c r="C33" s="165" t="s">
        <v>508</v>
      </c>
      <c r="D33" s="157" t="s">
        <v>492</v>
      </c>
      <c r="E33" s="157" t="s">
        <v>213</v>
      </c>
      <c r="F33" s="157">
        <v>2</v>
      </c>
      <c r="G33" s="121"/>
      <c r="H33" s="121"/>
      <c r="I33" s="121"/>
      <c r="J33" s="121"/>
      <c r="K33" s="121"/>
      <c r="L33" s="60"/>
      <c r="M33" s="60"/>
      <c r="N33" s="60"/>
      <c r="O33" s="60"/>
      <c r="P33" s="60"/>
      <c r="Q33" s="60"/>
    </row>
    <row r="34" spans="1:17" s="5" customFormat="1" x14ac:dyDescent="0.25">
      <c r="A34" s="72">
        <v>21</v>
      </c>
      <c r="B34" s="157"/>
      <c r="C34" s="165" t="s">
        <v>509</v>
      </c>
      <c r="D34" s="157" t="s">
        <v>492</v>
      </c>
      <c r="E34" s="157" t="s">
        <v>213</v>
      </c>
      <c r="F34" s="157">
        <v>2</v>
      </c>
      <c r="G34" s="121"/>
      <c r="H34" s="121"/>
      <c r="I34" s="121"/>
      <c r="J34" s="121"/>
      <c r="K34" s="121"/>
      <c r="L34" s="60"/>
      <c r="M34" s="60"/>
      <c r="N34" s="60"/>
      <c r="O34" s="60"/>
      <c r="P34" s="60"/>
      <c r="Q34" s="60"/>
    </row>
    <row r="35" spans="1:17" s="5" customFormat="1" x14ac:dyDescent="0.25">
      <c r="A35" s="72">
        <v>22</v>
      </c>
      <c r="B35" s="157"/>
      <c r="C35" s="165" t="s">
        <v>510</v>
      </c>
      <c r="D35" s="157" t="s">
        <v>492</v>
      </c>
      <c r="E35" s="157" t="s">
        <v>213</v>
      </c>
      <c r="F35" s="157">
        <v>2</v>
      </c>
      <c r="G35" s="121"/>
      <c r="H35" s="121"/>
      <c r="I35" s="121"/>
      <c r="J35" s="121"/>
      <c r="K35" s="121"/>
      <c r="L35" s="60"/>
      <c r="M35" s="60"/>
      <c r="N35" s="60"/>
      <c r="O35" s="60"/>
      <c r="P35" s="60"/>
      <c r="Q35" s="60"/>
    </row>
    <row r="36" spans="1:17" s="5" customFormat="1" x14ac:dyDescent="0.25">
      <c r="A36" s="72">
        <v>23</v>
      </c>
      <c r="B36" s="157"/>
      <c r="C36" s="165" t="s">
        <v>511</v>
      </c>
      <c r="D36" s="157" t="s">
        <v>492</v>
      </c>
      <c r="E36" s="157" t="s">
        <v>213</v>
      </c>
      <c r="F36" s="157">
        <v>2</v>
      </c>
      <c r="G36" s="121"/>
      <c r="H36" s="121"/>
      <c r="I36" s="121"/>
      <c r="J36" s="121"/>
      <c r="K36" s="121"/>
      <c r="L36" s="60"/>
      <c r="M36" s="60"/>
      <c r="N36" s="60"/>
      <c r="O36" s="60"/>
      <c r="P36" s="60"/>
      <c r="Q36" s="60"/>
    </row>
    <row r="37" spans="1:17" s="5" customFormat="1" x14ac:dyDescent="0.25">
      <c r="A37" s="72">
        <v>24</v>
      </c>
      <c r="B37" s="157"/>
      <c r="C37" s="165" t="s">
        <v>512</v>
      </c>
      <c r="D37" s="157"/>
      <c r="E37" s="157" t="s">
        <v>213</v>
      </c>
      <c r="F37" s="157">
        <v>2</v>
      </c>
      <c r="G37" s="121"/>
      <c r="H37" s="121"/>
      <c r="I37" s="121"/>
      <c r="J37" s="121"/>
      <c r="K37" s="121"/>
      <c r="L37" s="60"/>
      <c r="M37" s="60"/>
      <c r="N37" s="60"/>
      <c r="O37" s="60"/>
      <c r="P37" s="60"/>
      <c r="Q37" s="60"/>
    </row>
    <row r="38" spans="1:17" s="5" customFormat="1" x14ac:dyDescent="0.25">
      <c r="A38" s="72">
        <v>25</v>
      </c>
      <c r="B38" s="157"/>
      <c r="C38" s="165" t="s">
        <v>513</v>
      </c>
      <c r="D38" s="157"/>
      <c r="E38" s="157" t="s">
        <v>213</v>
      </c>
      <c r="F38" s="157">
        <v>2</v>
      </c>
      <c r="G38" s="121"/>
      <c r="H38" s="121"/>
      <c r="I38" s="121"/>
      <c r="J38" s="121"/>
      <c r="K38" s="121"/>
      <c r="L38" s="60"/>
      <c r="M38" s="60"/>
      <c r="N38" s="60"/>
      <c r="O38" s="60"/>
      <c r="P38" s="60"/>
      <c r="Q38" s="60"/>
    </row>
    <row r="39" spans="1:17" s="5" customFormat="1" ht="26.4" x14ac:dyDescent="0.25">
      <c r="A39" s="72">
        <v>26</v>
      </c>
      <c r="B39" s="157"/>
      <c r="C39" s="165" t="s">
        <v>514</v>
      </c>
      <c r="D39" s="157" t="s">
        <v>388</v>
      </c>
      <c r="E39" s="157" t="s">
        <v>515</v>
      </c>
      <c r="F39" s="157">
        <v>182</v>
      </c>
      <c r="G39" s="121"/>
      <c r="H39" s="121"/>
      <c r="I39" s="121"/>
      <c r="J39" s="121"/>
      <c r="K39" s="121"/>
      <c r="L39" s="60"/>
      <c r="M39" s="60"/>
      <c r="N39" s="60"/>
      <c r="O39" s="60"/>
      <c r="P39" s="60"/>
      <c r="Q39" s="60"/>
    </row>
    <row r="40" spans="1:17" s="5" customFormat="1" ht="26.4" x14ac:dyDescent="0.25">
      <c r="A40" s="72">
        <v>27</v>
      </c>
      <c r="B40" s="157"/>
      <c r="C40" s="165" t="s">
        <v>516</v>
      </c>
      <c r="D40" s="157" t="s">
        <v>388</v>
      </c>
      <c r="E40" s="157" t="s">
        <v>515</v>
      </c>
      <c r="F40" s="157">
        <v>24</v>
      </c>
      <c r="G40" s="121"/>
      <c r="H40" s="121"/>
      <c r="I40" s="121"/>
      <c r="J40" s="121"/>
      <c r="K40" s="121"/>
      <c r="L40" s="60"/>
      <c r="M40" s="60"/>
      <c r="N40" s="60"/>
      <c r="O40" s="60"/>
      <c r="P40" s="60"/>
      <c r="Q40" s="60"/>
    </row>
    <row r="41" spans="1:17" s="5" customFormat="1" x14ac:dyDescent="0.25">
      <c r="A41" s="72">
        <v>28</v>
      </c>
      <c r="B41" s="157"/>
      <c r="C41" s="165" t="s">
        <v>420</v>
      </c>
      <c r="D41" s="157"/>
      <c r="E41" s="157" t="s">
        <v>260</v>
      </c>
      <c r="F41" s="157">
        <v>1</v>
      </c>
      <c r="G41" s="121"/>
      <c r="H41" s="121"/>
      <c r="I41" s="121"/>
      <c r="J41" s="121"/>
      <c r="K41" s="121"/>
      <c r="L41" s="60"/>
      <c r="M41" s="60"/>
      <c r="N41" s="60"/>
      <c r="O41" s="60"/>
      <c r="P41" s="60"/>
      <c r="Q41" s="60"/>
    </row>
    <row r="42" spans="1:17" s="5" customFormat="1" x14ac:dyDescent="0.25">
      <c r="A42" s="72">
        <v>29</v>
      </c>
      <c r="B42" s="157"/>
      <c r="C42" s="165" t="s">
        <v>393</v>
      </c>
      <c r="D42" s="157"/>
      <c r="E42" s="157" t="s">
        <v>260</v>
      </c>
      <c r="F42" s="157">
        <v>1</v>
      </c>
      <c r="G42" s="121"/>
      <c r="H42" s="121"/>
      <c r="I42" s="121"/>
      <c r="J42" s="121"/>
      <c r="K42" s="121"/>
      <c r="L42" s="60"/>
      <c r="M42" s="60"/>
      <c r="N42" s="60"/>
      <c r="O42" s="60"/>
      <c r="P42" s="60"/>
      <c r="Q42" s="60"/>
    </row>
    <row r="43" spans="1:17" s="206" customFormat="1" x14ac:dyDescent="0.25">
      <c r="A43" s="205"/>
      <c r="B43" s="205" t="s">
        <v>517</v>
      </c>
      <c r="C43" s="205"/>
      <c r="D43" s="205"/>
      <c r="E43" s="205"/>
      <c r="F43" s="205"/>
      <c r="G43" s="121"/>
      <c r="H43" s="121"/>
      <c r="I43" s="121"/>
      <c r="J43" s="205"/>
      <c r="K43" s="121"/>
      <c r="L43" s="205"/>
      <c r="M43" s="60"/>
      <c r="N43" s="205"/>
      <c r="O43" s="205"/>
      <c r="P43" s="205"/>
      <c r="Q43" s="205"/>
    </row>
    <row r="44" spans="1:17" s="5" customFormat="1" ht="26.4" x14ac:dyDescent="0.25">
      <c r="A44" s="72">
        <v>30</v>
      </c>
      <c r="B44" s="157"/>
      <c r="C44" s="165" t="s">
        <v>518</v>
      </c>
      <c r="D44" s="157" t="s">
        <v>485</v>
      </c>
      <c r="E44" s="157" t="s">
        <v>260</v>
      </c>
      <c r="F44" s="157">
        <v>1</v>
      </c>
      <c r="G44" s="121"/>
      <c r="H44" s="121"/>
      <c r="I44" s="121"/>
      <c r="J44" s="121"/>
      <c r="K44" s="121"/>
      <c r="L44" s="75"/>
      <c r="M44" s="60"/>
      <c r="N44" s="75"/>
      <c r="O44" s="75"/>
      <c r="P44" s="75"/>
      <c r="Q44" s="75"/>
    </row>
    <row r="45" spans="1:17" s="5" customFormat="1" x14ac:dyDescent="0.25">
      <c r="A45" s="72">
        <v>31</v>
      </c>
      <c r="B45" s="157"/>
      <c r="C45" s="165" t="s">
        <v>519</v>
      </c>
      <c r="D45" s="157" t="s">
        <v>487</v>
      </c>
      <c r="E45" s="157" t="s">
        <v>260</v>
      </c>
      <c r="F45" s="157">
        <v>1</v>
      </c>
      <c r="G45" s="121"/>
      <c r="H45" s="121"/>
      <c r="I45" s="121"/>
      <c r="J45" s="121"/>
      <c r="K45" s="121"/>
      <c r="L45" s="75"/>
      <c r="M45" s="60"/>
      <c r="N45" s="75"/>
      <c r="O45" s="75"/>
      <c r="P45" s="75"/>
      <c r="Q45" s="75"/>
    </row>
    <row r="46" spans="1:17" s="5" customFormat="1" ht="26.4" x14ac:dyDescent="0.25">
      <c r="A46" s="72">
        <v>32</v>
      </c>
      <c r="B46" s="157"/>
      <c r="C46" s="165" t="s">
        <v>520</v>
      </c>
      <c r="D46" s="157" t="s">
        <v>489</v>
      </c>
      <c r="E46" s="157" t="s">
        <v>260</v>
      </c>
      <c r="F46" s="157">
        <v>1</v>
      </c>
      <c r="G46" s="121"/>
      <c r="H46" s="121"/>
      <c r="I46" s="121"/>
      <c r="J46" s="121"/>
      <c r="K46" s="121"/>
      <c r="L46" s="75"/>
      <c r="M46" s="60"/>
      <c r="N46" s="75"/>
      <c r="O46" s="75"/>
      <c r="P46" s="75"/>
      <c r="Q46" s="75"/>
    </row>
    <row r="47" spans="1:17" s="5" customFormat="1" ht="26.4" x14ac:dyDescent="0.25">
      <c r="A47" s="72">
        <v>33</v>
      </c>
      <c r="B47" s="157"/>
      <c r="C47" s="165" t="s">
        <v>521</v>
      </c>
      <c r="D47" s="157" t="s">
        <v>489</v>
      </c>
      <c r="E47" s="157" t="s">
        <v>260</v>
      </c>
      <c r="F47" s="157">
        <v>7</v>
      </c>
      <c r="G47" s="121"/>
      <c r="H47" s="121"/>
      <c r="I47" s="121"/>
      <c r="J47" s="121"/>
      <c r="K47" s="121"/>
      <c r="L47" s="75"/>
      <c r="M47" s="60"/>
      <c r="N47" s="75"/>
      <c r="O47" s="75"/>
      <c r="P47" s="75"/>
      <c r="Q47" s="75"/>
    </row>
    <row r="48" spans="1:17" s="5" customFormat="1" ht="26.4" x14ac:dyDescent="0.25">
      <c r="A48" s="72">
        <v>34</v>
      </c>
      <c r="B48" s="157"/>
      <c r="C48" s="165" t="s">
        <v>522</v>
      </c>
      <c r="D48" s="157" t="s">
        <v>489</v>
      </c>
      <c r="E48" s="157" t="s">
        <v>260</v>
      </c>
      <c r="F48" s="157">
        <v>8</v>
      </c>
      <c r="G48" s="121"/>
      <c r="H48" s="121"/>
      <c r="I48" s="121"/>
      <c r="J48" s="121"/>
      <c r="K48" s="121"/>
      <c r="L48" s="75"/>
      <c r="M48" s="60"/>
      <c r="N48" s="75"/>
      <c r="O48" s="75"/>
      <c r="P48" s="75"/>
      <c r="Q48" s="75"/>
    </row>
    <row r="49" spans="1:17" s="5" customFormat="1" x14ac:dyDescent="0.25">
      <c r="A49" s="72">
        <v>35</v>
      </c>
      <c r="B49" s="157"/>
      <c r="C49" s="165" t="s">
        <v>523</v>
      </c>
      <c r="D49" s="157" t="s">
        <v>489</v>
      </c>
      <c r="E49" s="157" t="s">
        <v>260</v>
      </c>
      <c r="F49" s="157">
        <v>2</v>
      </c>
      <c r="G49" s="121"/>
      <c r="H49" s="121"/>
      <c r="I49" s="121"/>
      <c r="J49" s="121"/>
      <c r="K49" s="121"/>
      <c r="L49" s="75"/>
      <c r="M49" s="60"/>
      <c r="N49" s="75"/>
      <c r="O49" s="75"/>
      <c r="P49" s="75"/>
      <c r="Q49" s="75"/>
    </row>
    <row r="50" spans="1:17" s="5" customFormat="1" x14ac:dyDescent="0.25">
      <c r="A50" s="72">
        <v>36</v>
      </c>
      <c r="B50" s="157"/>
      <c r="C50" s="165" t="s">
        <v>524</v>
      </c>
      <c r="D50" s="157" t="s">
        <v>489</v>
      </c>
      <c r="E50" s="157" t="s">
        <v>260</v>
      </c>
      <c r="F50" s="157">
        <v>4</v>
      </c>
      <c r="G50" s="121"/>
      <c r="H50" s="121"/>
      <c r="I50" s="121"/>
      <c r="J50" s="121"/>
      <c r="K50" s="121"/>
      <c r="L50" s="75"/>
      <c r="M50" s="60"/>
      <c r="N50" s="75"/>
      <c r="O50" s="75"/>
      <c r="P50" s="75"/>
      <c r="Q50" s="75"/>
    </row>
    <row r="51" spans="1:17" s="5" customFormat="1" ht="26.4" x14ac:dyDescent="0.25">
      <c r="A51" s="72">
        <v>37</v>
      </c>
      <c r="B51" s="157"/>
      <c r="C51" s="165" t="s">
        <v>525</v>
      </c>
      <c r="D51" s="157" t="s">
        <v>489</v>
      </c>
      <c r="E51" s="157" t="s">
        <v>260</v>
      </c>
      <c r="F51" s="157">
        <v>4</v>
      </c>
      <c r="G51" s="121"/>
      <c r="H51" s="121"/>
      <c r="I51" s="121"/>
      <c r="J51" s="121"/>
      <c r="K51" s="121"/>
      <c r="L51" s="75"/>
      <c r="M51" s="60"/>
      <c r="N51" s="75"/>
      <c r="O51" s="75"/>
      <c r="P51" s="75"/>
      <c r="Q51" s="75"/>
    </row>
    <row r="52" spans="1:17" s="5" customFormat="1" x14ac:dyDescent="0.25">
      <c r="A52" s="72">
        <v>38</v>
      </c>
      <c r="B52" s="157"/>
      <c r="C52" s="165" t="s">
        <v>526</v>
      </c>
      <c r="D52" s="157" t="s">
        <v>527</v>
      </c>
      <c r="E52" s="157" t="s">
        <v>213</v>
      </c>
      <c r="F52" s="157">
        <v>5</v>
      </c>
      <c r="G52" s="121"/>
      <c r="H52" s="121"/>
      <c r="I52" s="121"/>
      <c r="J52" s="121"/>
      <c r="K52" s="121"/>
      <c r="L52" s="75"/>
      <c r="M52" s="60"/>
      <c r="N52" s="75"/>
      <c r="O52" s="75"/>
      <c r="P52" s="75"/>
      <c r="Q52" s="75"/>
    </row>
    <row r="53" spans="1:17" s="5" customFormat="1" x14ac:dyDescent="0.25">
      <c r="A53" s="72">
        <v>39</v>
      </c>
      <c r="B53" s="157"/>
      <c r="C53" s="165" t="s">
        <v>528</v>
      </c>
      <c r="D53" s="157" t="s">
        <v>492</v>
      </c>
      <c r="E53" s="157" t="s">
        <v>213</v>
      </c>
      <c r="F53" s="157">
        <v>2</v>
      </c>
      <c r="G53" s="121"/>
      <c r="H53" s="121"/>
      <c r="I53" s="121"/>
      <c r="J53" s="121"/>
      <c r="K53" s="121"/>
      <c r="L53" s="75"/>
      <c r="M53" s="60"/>
      <c r="N53" s="75"/>
      <c r="O53" s="75"/>
      <c r="P53" s="75"/>
      <c r="Q53" s="75"/>
    </row>
    <row r="54" spans="1:17" s="5" customFormat="1" x14ac:dyDescent="0.25">
      <c r="A54" s="72">
        <v>40</v>
      </c>
      <c r="B54" s="157"/>
      <c r="C54" s="165" t="s">
        <v>529</v>
      </c>
      <c r="D54" s="157" t="s">
        <v>494</v>
      </c>
      <c r="E54" s="157" t="s">
        <v>213</v>
      </c>
      <c r="F54" s="157">
        <v>3</v>
      </c>
      <c r="G54" s="121"/>
      <c r="H54" s="121"/>
      <c r="I54" s="121"/>
      <c r="J54" s="121"/>
      <c r="K54" s="121"/>
      <c r="L54" s="75"/>
      <c r="M54" s="60"/>
      <c r="N54" s="75"/>
      <c r="O54" s="75"/>
      <c r="P54" s="75"/>
      <c r="Q54" s="75"/>
    </row>
    <row r="55" spans="1:17" s="5" customFormat="1" x14ac:dyDescent="0.25">
      <c r="A55" s="72">
        <v>41</v>
      </c>
      <c r="B55" s="157"/>
      <c r="C55" s="165" t="s">
        <v>530</v>
      </c>
      <c r="D55" s="157" t="s">
        <v>494</v>
      </c>
      <c r="E55" s="157" t="s">
        <v>213</v>
      </c>
      <c r="F55" s="157">
        <v>16</v>
      </c>
      <c r="G55" s="121"/>
      <c r="H55" s="121"/>
      <c r="I55" s="121"/>
      <c r="J55" s="121"/>
      <c r="K55" s="121"/>
      <c r="L55" s="75"/>
      <c r="M55" s="60"/>
      <c r="N55" s="75"/>
      <c r="O55" s="75"/>
      <c r="P55" s="75"/>
      <c r="Q55" s="75"/>
    </row>
    <row r="56" spans="1:17" s="5" customFormat="1" x14ac:dyDescent="0.25">
      <c r="A56" s="72">
        <v>42</v>
      </c>
      <c r="B56" s="157"/>
      <c r="C56" s="165" t="s">
        <v>531</v>
      </c>
      <c r="D56" s="157" t="s">
        <v>494</v>
      </c>
      <c r="E56" s="157" t="s">
        <v>213</v>
      </c>
      <c r="F56" s="157">
        <v>12</v>
      </c>
      <c r="G56" s="121"/>
      <c r="H56" s="121"/>
      <c r="I56" s="121"/>
      <c r="J56" s="121"/>
      <c r="K56" s="121"/>
      <c r="L56" s="75"/>
      <c r="M56" s="60"/>
      <c r="N56" s="75"/>
      <c r="O56" s="75"/>
      <c r="P56" s="75"/>
      <c r="Q56" s="75"/>
    </row>
    <row r="57" spans="1:17" s="5" customFormat="1" x14ac:dyDescent="0.25">
      <c r="A57" s="72">
        <v>43</v>
      </c>
      <c r="B57" s="157"/>
      <c r="C57" s="165" t="s">
        <v>532</v>
      </c>
      <c r="D57" s="157" t="s">
        <v>494</v>
      </c>
      <c r="E57" s="157" t="s">
        <v>213</v>
      </c>
      <c r="F57" s="157">
        <v>2</v>
      </c>
      <c r="G57" s="121"/>
      <c r="H57" s="121"/>
      <c r="I57" s="121"/>
      <c r="J57" s="121"/>
      <c r="K57" s="121"/>
      <c r="L57" s="75"/>
      <c r="M57" s="60"/>
      <c r="N57" s="75"/>
      <c r="O57" s="75"/>
      <c r="P57" s="75"/>
      <c r="Q57" s="75"/>
    </row>
    <row r="58" spans="1:17" s="5" customFormat="1" x14ac:dyDescent="0.25">
      <c r="A58" s="72">
        <v>44</v>
      </c>
      <c r="B58" s="157"/>
      <c r="C58" s="165" t="s">
        <v>533</v>
      </c>
      <c r="D58" s="157" t="s">
        <v>494</v>
      </c>
      <c r="E58" s="157" t="s">
        <v>213</v>
      </c>
      <c r="F58" s="157">
        <v>2</v>
      </c>
      <c r="G58" s="121"/>
      <c r="H58" s="121"/>
      <c r="I58" s="121"/>
      <c r="J58" s="121"/>
      <c r="K58" s="121"/>
      <c r="L58" s="75"/>
      <c r="M58" s="60"/>
      <c r="N58" s="75"/>
      <c r="O58" s="75"/>
      <c r="P58" s="75"/>
      <c r="Q58" s="75"/>
    </row>
    <row r="59" spans="1:17" s="5" customFormat="1" x14ac:dyDescent="0.25">
      <c r="A59" s="72">
        <v>45</v>
      </c>
      <c r="B59" s="157"/>
      <c r="C59" s="165" t="s">
        <v>534</v>
      </c>
      <c r="D59" s="157" t="s">
        <v>492</v>
      </c>
      <c r="E59" s="157" t="s">
        <v>88</v>
      </c>
      <c r="F59" s="157">
        <v>10</v>
      </c>
      <c r="G59" s="121"/>
      <c r="H59" s="121"/>
      <c r="I59" s="121"/>
      <c r="J59" s="121"/>
      <c r="K59" s="121"/>
      <c r="L59" s="75"/>
      <c r="M59" s="60"/>
      <c r="N59" s="75"/>
      <c r="O59" s="75"/>
      <c r="P59" s="75"/>
      <c r="Q59" s="75"/>
    </row>
    <row r="60" spans="1:17" s="5" customFormat="1" x14ac:dyDescent="0.25">
      <c r="A60" s="72">
        <v>46</v>
      </c>
      <c r="B60" s="157"/>
      <c r="C60" s="165" t="s">
        <v>535</v>
      </c>
      <c r="D60" s="157" t="s">
        <v>492</v>
      </c>
      <c r="E60" s="157" t="s">
        <v>88</v>
      </c>
      <c r="F60" s="157">
        <v>92</v>
      </c>
      <c r="G60" s="121"/>
      <c r="H60" s="121"/>
      <c r="I60" s="121"/>
      <c r="J60" s="121"/>
      <c r="K60" s="121"/>
      <c r="L60" s="75"/>
      <c r="M60" s="60"/>
      <c r="N60" s="75"/>
      <c r="O60" s="75"/>
      <c r="P60" s="75"/>
      <c r="Q60" s="75"/>
    </row>
    <row r="61" spans="1:17" s="5" customFormat="1" x14ac:dyDescent="0.25">
      <c r="A61" s="72">
        <v>47</v>
      </c>
      <c r="B61" s="157"/>
      <c r="C61" s="165" t="s">
        <v>536</v>
      </c>
      <c r="D61" s="157" t="s">
        <v>492</v>
      </c>
      <c r="E61" s="157" t="s">
        <v>88</v>
      </c>
      <c r="F61" s="157">
        <v>38</v>
      </c>
      <c r="G61" s="121"/>
      <c r="H61" s="121"/>
      <c r="I61" s="121"/>
      <c r="J61" s="121"/>
      <c r="K61" s="121"/>
      <c r="L61" s="75"/>
      <c r="M61" s="60"/>
      <c r="N61" s="75"/>
      <c r="O61" s="75"/>
      <c r="P61" s="75"/>
      <c r="Q61" s="75"/>
    </row>
    <row r="62" spans="1:17" s="5" customFormat="1" x14ac:dyDescent="0.25">
      <c r="A62" s="72">
        <v>48</v>
      </c>
      <c r="B62" s="157"/>
      <c r="C62" s="165" t="s">
        <v>537</v>
      </c>
      <c r="D62" s="157" t="s">
        <v>492</v>
      </c>
      <c r="E62" s="157" t="s">
        <v>88</v>
      </c>
      <c r="F62" s="157">
        <v>24</v>
      </c>
      <c r="G62" s="121"/>
      <c r="H62" s="121"/>
      <c r="I62" s="121"/>
      <c r="J62" s="121"/>
      <c r="K62" s="121"/>
      <c r="L62" s="75"/>
      <c r="M62" s="60"/>
      <c r="N62" s="75"/>
      <c r="O62" s="75"/>
      <c r="P62" s="75"/>
      <c r="Q62" s="75"/>
    </row>
    <row r="63" spans="1:17" s="5" customFormat="1" x14ac:dyDescent="0.25">
      <c r="A63" s="72">
        <v>49</v>
      </c>
      <c r="B63" s="157"/>
      <c r="C63" s="165" t="s">
        <v>496</v>
      </c>
      <c r="D63" s="157" t="s">
        <v>492</v>
      </c>
      <c r="E63" s="157" t="s">
        <v>88</v>
      </c>
      <c r="F63" s="157">
        <v>18</v>
      </c>
      <c r="G63" s="121"/>
      <c r="H63" s="121"/>
      <c r="I63" s="121"/>
      <c r="J63" s="121"/>
      <c r="K63" s="121"/>
      <c r="L63" s="75"/>
      <c r="M63" s="60"/>
      <c r="N63" s="75"/>
      <c r="O63" s="75"/>
      <c r="P63" s="75"/>
      <c r="Q63" s="75"/>
    </row>
    <row r="64" spans="1:17" s="5" customFormat="1" x14ac:dyDescent="0.25">
      <c r="A64" s="72">
        <v>50</v>
      </c>
      <c r="B64" s="157"/>
      <c r="C64" s="165" t="s">
        <v>497</v>
      </c>
      <c r="D64" s="157" t="s">
        <v>492</v>
      </c>
      <c r="E64" s="157" t="s">
        <v>88</v>
      </c>
      <c r="F64" s="157">
        <v>20</v>
      </c>
      <c r="G64" s="121"/>
      <c r="H64" s="121"/>
      <c r="I64" s="121"/>
      <c r="J64" s="121"/>
      <c r="K64" s="121"/>
      <c r="L64" s="75"/>
      <c r="M64" s="60"/>
      <c r="N64" s="75"/>
      <c r="O64" s="75"/>
      <c r="P64" s="75"/>
      <c r="Q64" s="75"/>
    </row>
    <row r="65" spans="1:17" s="5" customFormat="1" x14ac:dyDescent="0.25">
      <c r="A65" s="72">
        <v>51</v>
      </c>
      <c r="B65" s="157"/>
      <c r="C65" s="165" t="s">
        <v>498</v>
      </c>
      <c r="D65" s="157" t="s">
        <v>492</v>
      </c>
      <c r="E65" s="157" t="s">
        <v>88</v>
      </c>
      <c r="F65" s="157">
        <v>14</v>
      </c>
      <c r="G65" s="121"/>
      <c r="H65" s="121"/>
      <c r="I65" s="121"/>
      <c r="J65" s="121"/>
      <c r="K65" s="121"/>
      <c r="L65" s="75"/>
      <c r="M65" s="60"/>
      <c r="N65" s="75"/>
      <c r="O65" s="75"/>
      <c r="P65" s="75"/>
      <c r="Q65" s="75"/>
    </row>
    <row r="66" spans="1:17" s="5" customFormat="1" x14ac:dyDescent="0.25">
      <c r="A66" s="72">
        <v>52</v>
      </c>
      <c r="B66" s="157"/>
      <c r="C66" s="165" t="s">
        <v>499</v>
      </c>
      <c r="D66" s="157" t="s">
        <v>492</v>
      </c>
      <c r="E66" s="157" t="s">
        <v>88</v>
      </c>
      <c r="F66" s="157">
        <v>16</v>
      </c>
      <c r="G66" s="121"/>
      <c r="H66" s="121"/>
      <c r="I66" s="121"/>
      <c r="J66" s="121"/>
      <c r="K66" s="121"/>
      <c r="L66" s="75"/>
      <c r="M66" s="60"/>
      <c r="N66" s="75"/>
      <c r="O66" s="75"/>
      <c r="P66" s="75"/>
      <c r="Q66" s="75"/>
    </row>
    <row r="67" spans="1:17" s="5" customFormat="1" x14ac:dyDescent="0.25">
      <c r="A67" s="72">
        <v>53</v>
      </c>
      <c r="B67" s="157"/>
      <c r="C67" s="165" t="s">
        <v>538</v>
      </c>
      <c r="D67" s="157" t="s">
        <v>492</v>
      </c>
      <c r="E67" s="157" t="s">
        <v>213</v>
      </c>
      <c r="F67" s="157">
        <v>7</v>
      </c>
      <c r="G67" s="121"/>
      <c r="H67" s="121"/>
      <c r="I67" s="121"/>
      <c r="J67" s="121"/>
      <c r="K67" s="121"/>
      <c r="L67" s="75"/>
      <c r="M67" s="60"/>
      <c r="N67" s="75"/>
      <c r="O67" s="75"/>
      <c r="P67" s="75"/>
      <c r="Q67" s="75"/>
    </row>
    <row r="68" spans="1:17" s="5" customFormat="1" x14ac:dyDescent="0.25">
      <c r="A68" s="72">
        <v>54</v>
      </c>
      <c r="B68" s="157"/>
      <c r="C68" s="165" t="s">
        <v>539</v>
      </c>
      <c r="D68" s="157" t="s">
        <v>492</v>
      </c>
      <c r="E68" s="157" t="s">
        <v>213</v>
      </c>
      <c r="F68" s="157">
        <v>1</v>
      </c>
      <c r="G68" s="121"/>
      <c r="H68" s="121"/>
      <c r="I68" s="121"/>
      <c r="J68" s="121"/>
      <c r="K68" s="121"/>
      <c r="L68" s="75"/>
      <c r="M68" s="60"/>
      <c r="N68" s="75"/>
      <c r="O68" s="75"/>
      <c r="P68" s="75"/>
      <c r="Q68" s="75"/>
    </row>
    <row r="69" spans="1:17" s="5" customFormat="1" x14ac:dyDescent="0.25">
      <c r="A69" s="72">
        <v>55</v>
      </c>
      <c r="B69" s="157"/>
      <c r="C69" s="165" t="s">
        <v>540</v>
      </c>
      <c r="D69" s="157" t="s">
        <v>492</v>
      </c>
      <c r="E69" s="157" t="s">
        <v>213</v>
      </c>
      <c r="F69" s="157">
        <v>3</v>
      </c>
      <c r="G69" s="121"/>
      <c r="H69" s="121"/>
      <c r="I69" s="121"/>
      <c r="J69" s="121"/>
      <c r="K69" s="121"/>
      <c r="L69" s="75"/>
      <c r="M69" s="60"/>
      <c r="N69" s="75"/>
      <c r="O69" s="75"/>
      <c r="P69" s="75"/>
      <c r="Q69" s="75"/>
    </row>
    <row r="70" spans="1:17" s="5" customFormat="1" x14ac:dyDescent="0.25">
      <c r="A70" s="72">
        <v>56</v>
      </c>
      <c r="B70" s="157"/>
      <c r="C70" s="165" t="s">
        <v>541</v>
      </c>
      <c r="D70" s="157" t="s">
        <v>492</v>
      </c>
      <c r="E70" s="157" t="s">
        <v>213</v>
      </c>
      <c r="F70" s="157">
        <v>2</v>
      </c>
      <c r="G70" s="121"/>
      <c r="H70" s="121"/>
      <c r="I70" s="121"/>
      <c r="J70" s="121"/>
      <c r="K70" s="121"/>
      <c r="L70" s="75"/>
      <c r="M70" s="60"/>
      <c r="N70" s="75"/>
      <c r="O70" s="75"/>
      <c r="P70" s="75"/>
      <c r="Q70" s="75"/>
    </row>
    <row r="71" spans="1:17" s="5" customFormat="1" x14ac:dyDescent="0.25">
      <c r="A71" s="72">
        <v>57</v>
      </c>
      <c r="B71" s="157"/>
      <c r="C71" s="165" t="s">
        <v>542</v>
      </c>
      <c r="D71" s="157" t="s">
        <v>492</v>
      </c>
      <c r="E71" s="157" t="s">
        <v>213</v>
      </c>
      <c r="F71" s="157">
        <v>1</v>
      </c>
      <c r="G71" s="121"/>
      <c r="H71" s="121"/>
      <c r="I71" s="121"/>
      <c r="J71" s="121"/>
      <c r="K71" s="121"/>
      <c r="L71" s="75"/>
      <c r="M71" s="60"/>
      <c r="N71" s="75"/>
      <c r="O71" s="75"/>
      <c r="P71" s="75"/>
      <c r="Q71" s="75"/>
    </row>
    <row r="72" spans="1:17" s="5" customFormat="1" x14ac:dyDescent="0.25">
      <c r="A72" s="72">
        <v>58</v>
      </c>
      <c r="B72" s="157"/>
      <c r="C72" s="165" t="s">
        <v>543</v>
      </c>
      <c r="D72" s="157" t="s">
        <v>492</v>
      </c>
      <c r="E72" s="157" t="s">
        <v>213</v>
      </c>
      <c r="F72" s="157">
        <v>1</v>
      </c>
      <c r="G72" s="121"/>
      <c r="H72" s="121"/>
      <c r="I72" s="121"/>
      <c r="J72" s="121"/>
      <c r="K72" s="121"/>
      <c r="L72" s="75"/>
      <c r="M72" s="60"/>
      <c r="N72" s="75"/>
      <c r="O72" s="75"/>
      <c r="P72" s="75"/>
      <c r="Q72" s="75"/>
    </row>
    <row r="73" spans="1:17" s="5" customFormat="1" x14ac:dyDescent="0.25">
      <c r="A73" s="72">
        <v>59</v>
      </c>
      <c r="B73" s="157"/>
      <c r="C73" s="165" t="s">
        <v>544</v>
      </c>
      <c r="D73" s="157" t="s">
        <v>492</v>
      </c>
      <c r="E73" s="157" t="s">
        <v>213</v>
      </c>
      <c r="F73" s="157">
        <v>1</v>
      </c>
      <c r="G73" s="121"/>
      <c r="H73" s="121"/>
      <c r="I73" s="121"/>
      <c r="J73" s="121"/>
      <c r="K73" s="121"/>
      <c r="L73" s="75"/>
      <c r="M73" s="60"/>
      <c r="N73" s="75"/>
      <c r="O73" s="75"/>
      <c r="P73" s="75"/>
      <c r="Q73" s="75"/>
    </row>
    <row r="74" spans="1:17" s="5" customFormat="1" x14ac:dyDescent="0.25">
      <c r="A74" s="72">
        <v>60</v>
      </c>
      <c r="B74" s="157"/>
      <c r="C74" s="165" t="s">
        <v>545</v>
      </c>
      <c r="D74" s="157" t="s">
        <v>492</v>
      </c>
      <c r="E74" s="157" t="s">
        <v>213</v>
      </c>
      <c r="F74" s="157">
        <v>3</v>
      </c>
      <c r="G74" s="121"/>
      <c r="H74" s="121"/>
      <c r="I74" s="121"/>
      <c r="J74" s="121"/>
      <c r="K74" s="121"/>
      <c r="L74" s="75"/>
      <c r="M74" s="60"/>
      <c r="N74" s="75"/>
      <c r="O74" s="75"/>
      <c r="P74" s="75"/>
      <c r="Q74" s="75"/>
    </row>
    <row r="75" spans="1:17" s="5" customFormat="1" x14ac:dyDescent="0.25">
      <c r="A75" s="72">
        <v>61</v>
      </c>
      <c r="B75" s="157"/>
      <c r="C75" s="165" t="s">
        <v>546</v>
      </c>
      <c r="D75" s="157" t="s">
        <v>492</v>
      </c>
      <c r="E75" s="157" t="s">
        <v>213</v>
      </c>
      <c r="F75" s="157">
        <v>4</v>
      </c>
      <c r="G75" s="121"/>
      <c r="H75" s="121"/>
      <c r="I75" s="121"/>
      <c r="J75" s="121"/>
      <c r="K75" s="121"/>
      <c r="L75" s="75"/>
      <c r="M75" s="60"/>
      <c r="N75" s="75"/>
      <c r="O75" s="75"/>
      <c r="P75" s="75"/>
      <c r="Q75" s="75"/>
    </row>
    <row r="76" spans="1:17" s="5" customFormat="1" x14ac:dyDescent="0.25">
      <c r="A76" s="72">
        <v>62</v>
      </c>
      <c r="B76" s="157"/>
      <c r="C76" s="165" t="s">
        <v>547</v>
      </c>
      <c r="D76" s="157" t="s">
        <v>492</v>
      </c>
      <c r="E76" s="157" t="s">
        <v>213</v>
      </c>
      <c r="F76" s="157">
        <v>1</v>
      </c>
      <c r="G76" s="121"/>
      <c r="H76" s="121"/>
      <c r="I76" s="121"/>
      <c r="J76" s="121"/>
      <c r="K76" s="121"/>
      <c r="L76" s="75"/>
      <c r="M76" s="60"/>
      <c r="N76" s="75"/>
      <c r="O76" s="75"/>
      <c r="P76" s="75"/>
      <c r="Q76" s="75"/>
    </row>
    <row r="77" spans="1:17" s="5" customFormat="1" x14ac:dyDescent="0.25">
      <c r="A77" s="72">
        <v>63</v>
      </c>
      <c r="B77" s="157"/>
      <c r="C77" s="165" t="s">
        <v>548</v>
      </c>
      <c r="D77" s="157" t="s">
        <v>492</v>
      </c>
      <c r="E77" s="157" t="s">
        <v>213</v>
      </c>
      <c r="F77" s="157">
        <v>2</v>
      </c>
      <c r="G77" s="121"/>
      <c r="H77" s="121"/>
      <c r="I77" s="121"/>
      <c r="J77" s="121"/>
      <c r="K77" s="121"/>
      <c r="L77" s="75"/>
      <c r="M77" s="60"/>
      <c r="N77" s="75"/>
      <c r="O77" s="75"/>
      <c r="P77" s="75"/>
      <c r="Q77" s="75"/>
    </row>
    <row r="78" spans="1:17" s="5" customFormat="1" x14ac:dyDescent="0.25">
      <c r="A78" s="72">
        <v>64</v>
      </c>
      <c r="B78" s="157"/>
      <c r="C78" s="165" t="s">
        <v>549</v>
      </c>
      <c r="D78" s="157" t="s">
        <v>492</v>
      </c>
      <c r="E78" s="157" t="s">
        <v>213</v>
      </c>
      <c r="F78" s="157">
        <v>4</v>
      </c>
      <c r="G78" s="121"/>
      <c r="H78" s="121"/>
      <c r="I78" s="121"/>
      <c r="J78" s="121"/>
      <c r="K78" s="121"/>
      <c r="L78" s="75"/>
      <c r="M78" s="60"/>
      <c r="N78" s="75"/>
      <c r="O78" s="75"/>
      <c r="P78" s="75"/>
      <c r="Q78" s="75"/>
    </row>
    <row r="79" spans="1:17" s="5" customFormat="1" x14ac:dyDescent="0.25">
      <c r="A79" s="72">
        <v>65</v>
      </c>
      <c r="B79" s="157"/>
      <c r="C79" s="165" t="s">
        <v>550</v>
      </c>
      <c r="D79" s="157" t="s">
        <v>492</v>
      </c>
      <c r="E79" s="157" t="s">
        <v>213</v>
      </c>
      <c r="F79" s="157">
        <v>3</v>
      </c>
      <c r="G79" s="121"/>
      <c r="H79" s="121"/>
      <c r="I79" s="121"/>
      <c r="J79" s="121"/>
      <c r="K79" s="121"/>
      <c r="L79" s="75"/>
      <c r="M79" s="60"/>
      <c r="N79" s="75"/>
      <c r="O79" s="75"/>
      <c r="P79" s="75"/>
      <c r="Q79" s="75"/>
    </row>
    <row r="80" spans="1:17" s="5" customFormat="1" x14ac:dyDescent="0.25">
      <c r="A80" s="72">
        <v>66</v>
      </c>
      <c r="B80" s="157"/>
      <c r="C80" s="165" t="s">
        <v>551</v>
      </c>
      <c r="D80" s="157" t="s">
        <v>492</v>
      </c>
      <c r="E80" s="157" t="s">
        <v>213</v>
      </c>
      <c r="F80" s="157">
        <v>6</v>
      </c>
      <c r="G80" s="121"/>
      <c r="H80" s="121"/>
      <c r="I80" s="121"/>
      <c r="J80" s="121"/>
      <c r="K80" s="121"/>
      <c r="L80" s="75"/>
      <c r="M80" s="60"/>
      <c r="N80" s="75"/>
      <c r="O80" s="75"/>
      <c r="P80" s="75"/>
      <c r="Q80" s="75"/>
    </row>
    <row r="81" spans="1:17" s="5" customFormat="1" x14ac:dyDescent="0.25">
      <c r="A81" s="72">
        <v>67</v>
      </c>
      <c r="B81" s="157"/>
      <c r="C81" s="165" t="s">
        <v>552</v>
      </c>
      <c r="D81" s="157" t="s">
        <v>492</v>
      </c>
      <c r="E81" s="157" t="s">
        <v>213</v>
      </c>
      <c r="F81" s="157">
        <v>2</v>
      </c>
      <c r="G81" s="121"/>
      <c r="H81" s="121"/>
      <c r="I81" s="121"/>
      <c r="J81" s="121"/>
      <c r="K81" s="121"/>
      <c r="L81" s="75"/>
      <c r="M81" s="60"/>
      <c r="N81" s="75"/>
      <c r="O81" s="75"/>
      <c r="P81" s="75"/>
      <c r="Q81" s="75"/>
    </row>
    <row r="82" spans="1:17" s="5" customFormat="1" x14ac:dyDescent="0.25">
      <c r="A82" s="72">
        <v>68</v>
      </c>
      <c r="B82" s="157"/>
      <c r="C82" s="165" t="s">
        <v>553</v>
      </c>
      <c r="D82" s="157" t="s">
        <v>492</v>
      </c>
      <c r="E82" s="157" t="s">
        <v>213</v>
      </c>
      <c r="F82" s="157">
        <v>2</v>
      </c>
      <c r="G82" s="121"/>
      <c r="H82" s="121"/>
      <c r="I82" s="121"/>
      <c r="J82" s="121"/>
      <c r="K82" s="121"/>
      <c r="L82" s="75"/>
      <c r="M82" s="60"/>
      <c r="N82" s="75"/>
      <c r="O82" s="75"/>
      <c r="P82" s="75"/>
      <c r="Q82" s="75"/>
    </row>
    <row r="83" spans="1:17" s="5" customFormat="1" x14ac:dyDescent="0.25">
      <c r="A83" s="72">
        <v>69</v>
      </c>
      <c r="B83" s="157"/>
      <c r="C83" s="165" t="s">
        <v>554</v>
      </c>
      <c r="D83" s="157" t="s">
        <v>492</v>
      </c>
      <c r="E83" s="157" t="s">
        <v>213</v>
      </c>
      <c r="F83" s="157">
        <v>1</v>
      </c>
      <c r="G83" s="121"/>
      <c r="H83" s="121"/>
      <c r="I83" s="121"/>
      <c r="J83" s="121"/>
      <c r="K83" s="121"/>
      <c r="L83" s="75"/>
      <c r="M83" s="60"/>
      <c r="N83" s="75"/>
      <c r="O83" s="75"/>
      <c r="P83" s="75"/>
      <c r="Q83" s="75"/>
    </row>
    <row r="84" spans="1:17" s="5" customFormat="1" x14ac:dyDescent="0.25">
      <c r="A84" s="72">
        <v>70</v>
      </c>
      <c r="B84" s="157"/>
      <c r="C84" s="165" t="s">
        <v>555</v>
      </c>
      <c r="D84" s="157" t="s">
        <v>492</v>
      </c>
      <c r="E84" s="157" t="s">
        <v>213</v>
      </c>
      <c r="F84" s="157">
        <v>1</v>
      </c>
      <c r="G84" s="121"/>
      <c r="H84" s="121"/>
      <c r="I84" s="121"/>
      <c r="J84" s="121"/>
      <c r="K84" s="121"/>
      <c r="L84" s="75"/>
      <c r="M84" s="60"/>
      <c r="N84" s="75"/>
      <c r="O84" s="75"/>
      <c r="P84" s="75"/>
      <c r="Q84" s="75"/>
    </row>
    <row r="85" spans="1:17" s="5" customFormat="1" x14ac:dyDescent="0.25">
      <c r="A85" s="72">
        <v>71</v>
      </c>
      <c r="B85" s="157"/>
      <c r="C85" s="165" t="s">
        <v>556</v>
      </c>
      <c r="D85" s="157" t="s">
        <v>492</v>
      </c>
      <c r="E85" s="157" t="s">
        <v>213</v>
      </c>
      <c r="F85" s="157">
        <v>1</v>
      </c>
      <c r="G85" s="121"/>
      <c r="H85" s="121"/>
      <c r="I85" s="121"/>
      <c r="J85" s="121"/>
      <c r="K85" s="121"/>
      <c r="L85" s="75"/>
      <c r="M85" s="60"/>
      <c r="N85" s="75"/>
      <c r="O85" s="75"/>
      <c r="P85" s="75"/>
      <c r="Q85" s="75"/>
    </row>
    <row r="86" spans="1:17" s="5" customFormat="1" x14ac:dyDescent="0.25">
      <c r="A86" s="72">
        <v>72</v>
      </c>
      <c r="B86" s="157"/>
      <c r="C86" s="165" t="s">
        <v>557</v>
      </c>
      <c r="D86" s="157" t="s">
        <v>492</v>
      </c>
      <c r="E86" s="157" t="s">
        <v>213</v>
      </c>
      <c r="F86" s="157">
        <v>1</v>
      </c>
      <c r="G86" s="121"/>
      <c r="H86" s="121"/>
      <c r="I86" s="121"/>
      <c r="J86" s="121"/>
      <c r="K86" s="121"/>
      <c r="L86" s="75"/>
      <c r="M86" s="60"/>
      <c r="N86" s="75"/>
      <c r="O86" s="75"/>
      <c r="P86" s="75"/>
      <c r="Q86" s="75"/>
    </row>
    <row r="87" spans="1:17" s="5" customFormat="1" x14ac:dyDescent="0.25">
      <c r="A87" s="72">
        <v>73</v>
      </c>
      <c r="B87" s="157"/>
      <c r="C87" s="165" t="s">
        <v>558</v>
      </c>
      <c r="D87" s="157" t="s">
        <v>492</v>
      </c>
      <c r="E87" s="157" t="s">
        <v>213</v>
      </c>
      <c r="F87" s="157">
        <v>1</v>
      </c>
      <c r="G87" s="121"/>
      <c r="H87" s="121"/>
      <c r="I87" s="121"/>
      <c r="J87" s="121"/>
      <c r="K87" s="121"/>
      <c r="L87" s="75"/>
      <c r="M87" s="60"/>
      <c r="N87" s="75"/>
      <c r="O87" s="75"/>
      <c r="P87" s="75"/>
      <c r="Q87" s="75"/>
    </row>
    <row r="88" spans="1:17" s="5" customFormat="1" x14ac:dyDescent="0.25">
      <c r="A88" s="72">
        <v>74</v>
      </c>
      <c r="B88" s="157"/>
      <c r="C88" s="165" t="s">
        <v>559</v>
      </c>
      <c r="D88" s="157" t="s">
        <v>492</v>
      </c>
      <c r="E88" s="157" t="s">
        <v>213</v>
      </c>
      <c r="F88" s="157">
        <v>1</v>
      </c>
      <c r="G88" s="121"/>
      <c r="H88" s="121"/>
      <c r="I88" s="121"/>
      <c r="J88" s="121"/>
      <c r="K88" s="121"/>
      <c r="L88" s="75"/>
      <c r="M88" s="60"/>
      <c r="N88" s="75"/>
      <c r="O88" s="75"/>
      <c r="P88" s="75"/>
      <c r="Q88" s="75"/>
    </row>
    <row r="89" spans="1:17" s="5" customFormat="1" x14ac:dyDescent="0.25">
      <c r="A89" s="72">
        <v>75</v>
      </c>
      <c r="B89" s="157"/>
      <c r="C89" s="165" t="s">
        <v>560</v>
      </c>
      <c r="D89" s="157" t="s">
        <v>492</v>
      </c>
      <c r="E89" s="157" t="s">
        <v>213</v>
      </c>
      <c r="F89" s="157">
        <v>2</v>
      </c>
      <c r="G89" s="121"/>
      <c r="H89" s="121"/>
      <c r="I89" s="121"/>
      <c r="J89" s="121"/>
      <c r="K89" s="121"/>
      <c r="L89" s="75"/>
      <c r="M89" s="60"/>
      <c r="N89" s="75"/>
      <c r="O89" s="75"/>
      <c r="P89" s="75"/>
      <c r="Q89" s="75"/>
    </row>
    <row r="90" spans="1:17" s="5" customFormat="1" x14ac:dyDescent="0.25">
      <c r="A90" s="72">
        <v>76</v>
      </c>
      <c r="B90" s="157"/>
      <c r="C90" s="165" t="s">
        <v>561</v>
      </c>
      <c r="D90" s="157" t="s">
        <v>492</v>
      </c>
      <c r="E90" s="157" t="s">
        <v>213</v>
      </c>
      <c r="F90" s="157">
        <v>2</v>
      </c>
      <c r="G90" s="121"/>
      <c r="H90" s="121"/>
      <c r="I90" s="121"/>
      <c r="J90" s="121"/>
      <c r="K90" s="121"/>
      <c r="L90" s="75"/>
      <c r="M90" s="60"/>
      <c r="N90" s="75"/>
      <c r="O90" s="75"/>
      <c r="P90" s="75"/>
      <c r="Q90" s="75"/>
    </row>
    <row r="91" spans="1:17" s="5" customFormat="1" x14ac:dyDescent="0.25">
      <c r="A91" s="72">
        <v>77</v>
      </c>
      <c r="B91" s="157"/>
      <c r="C91" s="165" t="s">
        <v>562</v>
      </c>
      <c r="D91" s="157" t="s">
        <v>492</v>
      </c>
      <c r="E91" s="157" t="s">
        <v>213</v>
      </c>
      <c r="F91" s="157">
        <v>5</v>
      </c>
      <c r="G91" s="121"/>
      <c r="H91" s="121"/>
      <c r="I91" s="121"/>
      <c r="J91" s="121"/>
      <c r="K91" s="121"/>
      <c r="L91" s="75"/>
      <c r="M91" s="60"/>
      <c r="N91" s="75"/>
      <c r="O91" s="75"/>
      <c r="P91" s="75"/>
      <c r="Q91" s="75"/>
    </row>
    <row r="92" spans="1:17" s="206" customFormat="1" x14ac:dyDescent="0.25">
      <c r="A92" s="205"/>
      <c r="B92" s="205" t="s">
        <v>517</v>
      </c>
      <c r="C92" s="205"/>
      <c r="D92" s="205"/>
      <c r="E92" s="205"/>
      <c r="F92" s="205"/>
      <c r="G92" s="121"/>
      <c r="H92" s="121"/>
      <c r="I92" s="121"/>
      <c r="J92" s="205"/>
      <c r="K92" s="121"/>
      <c r="L92" s="205"/>
      <c r="M92" s="60"/>
      <c r="N92" s="205"/>
      <c r="O92" s="205"/>
      <c r="P92" s="205"/>
      <c r="Q92" s="205"/>
    </row>
    <row r="93" spans="1:17" s="5" customFormat="1" x14ac:dyDescent="0.25">
      <c r="A93" s="72">
        <v>78</v>
      </c>
      <c r="B93" s="157"/>
      <c r="C93" s="165" t="s">
        <v>563</v>
      </c>
      <c r="D93" s="157" t="s">
        <v>492</v>
      </c>
      <c r="E93" s="157" t="s">
        <v>213</v>
      </c>
      <c r="F93" s="157">
        <v>2</v>
      </c>
      <c r="G93" s="121"/>
      <c r="H93" s="121"/>
      <c r="I93" s="121"/>
      <c r="J93" s="121"/>
      <c r="K93" s="121"/>
      <c r="L93" s="60"/>
      <c r="M93" s="60"/>
      <c r="N93" s="60"/>
      <c r="O93" s="60"/>
      <c r="P93" s="60"/>
      <c r="Q93" s="60"/>
    </row>
    <row r="94" spans="1:17" s="5" customFormat="1" x14ac:dyDescent="0.25">
      <c r="A94" s="72">
        <v>79</v>
      </c>
      <c r="B94" s="157"/>
      <c r="C94" s="165" t="s">
        <v>564</v>
      </c>
      <c r="D94" s="157" t="s">
        <v>492</v>
      </c>
      <c r="E94" s="157" t="s">
        <v>213</v>
      </c>
      <c r="F94" s="157">
        <v>1</v>
      </c>
      <c r="G94" s="121"/>
      <c r="H94" s="121"/>
      <c r="I94" s="121"/>
      <c r="J94" s="121"/>
      <c r="K94" s="121"/>
      <c r="L94" s="60"/>
      <c r="M94" s="60"/>
      <c r="N94" s="60"/>
      <c r="O94" s="60"/>
      <c r="P94" s="60"/>
      <c r="Q94" s="60"/>
    </row>
    <row r="95" spans="1:17" s="5" customFormat="1" x14ac:dyDescent="0.25">
      <c r="A95" s="72">
        <v>80</v>
      </c>
      <c r="B95" s="157"/>
      <c r="C95" s="165" t="s">
        <v>565</v>
      </c>
      <c r="D95" s="157" t="s">
        <v>492</v>
      </c>
      <c r="E95" s="157" t="s">
        <v>213</v>
      </c>
      <c r="F95" s="157">
        <v>2</v>
      </c>
      <c r="G95" s="121"/>
      <c r="H95" s="121"/>
      <c r="I95" s="121"/>
      <c r="J95" s="121"/>
      <c r="K95" s="121"/>
      <c r="L95" s="60"/>
      <c r="M95" s="60"/>
      <c r="N95" s="60"/>
      <c r="O95" s="60"/>
      <c r="P95" s="60"/>
      <c r="Q95" s="60"/>
    </row>
    <row r="96" spans="1:17" s="5" customFormat="1" x14ac:dyDescent="0.25">
      <c r="A96" s="72">
        <v>81</v>
      </c>
      <c r="B96" s="157"/>
      <c r="C96" s="165" t="s">
        <v>566</v>
      </c>
      <c r="D96" s="157" t="s">
        <v>492</v>
      </c>
      <c r="E96" s="157" t="s">
        <v>213</v>
      </c>
      <c r="F96" s="157">
        <v>2</v>
      </c>
      <c r="G96" s="121"/>
      <c r="H96" s="121"/>
      <c r="I96" s="121"/>
      <c r="J96" s="121"/>
      <c r="K96" s="121"/>
      <c r="L96" s="60"/>
      <c r="M96" s="60"/>
      <c r="N96" s="60"/>
      <c r="O96" s="60"/>
      <c r="P96" s="60"/>
      <c r="Q96" s="60"/>
    </row>
    <row r="97" spans="1:17" s="5" customFormat="1" x14ac:dyDescent="0.25">
      <c r="A97" s="72">
        <v>82</v>
      </c>
      <c r="B97" s="157"/>
      <c r="C97" s="165" t="s">
        <v>508</v>
      </c>
      <c r="D97" s="157" t="s">
        <v>492</v>
      </c>
      <c r="E97" s="157" t="s">
        <v>213</v>
      </c>
      <c r="F97" s="157">
        <v>3</v>
      </c>
      <c r="G97" s="121"/>
      <c r="H97" s="121"/>
      <c r="I97" s="121"/>
      <c r="J97" s="121"/>
      <c r="K97" s="121"/>
      <c r="L97" s="60"/>
      <c r="M97" s="60"/>
      <c r="N97" s="60"/>
      <c r="O97" s="60"/>
      <c r="P97" s="60"/>
      <c r="Q97" s="60"/>
    </row>
    <row r="98" spans="1:17" s="5" customFormat="1" x14ac:dyDescent="0.25">
      <c r="A98" s="72">
        <v>83</v>
      </c>
      <c r="B98" s="157"/>
      <c r="C98" s="165" t="s">
        <v>567</v>
      </c>
      <c r="D98" s="157" t="s">
        <v>492</v>
      </c>
      <c r="E98" s="157" t="s">
        <v>213</v>
      </c>
      <c r="F98" s="157">
        <v>2</v>
      </c>
      <c r="G98" s="121"/>
      <c r="H98" s="121"/>
      <c r="I98" s="121"/>
      <c r="J98" s="121"/>
      <c r="K98" s="121"/>
      <c r="L98" s="60"/>
      <c r="M98" s="60"/>
      <c r="N98" s="60"/>
      <c r="O98" s="60"/>
      <c r="P98" s="60"/>
      <c r="Q98" s="60"/>
    </row>
    <row r="99" spans="1:17" s="5" customFormat="1" x14ac:dyDescent="0.25">
      <c r="A99" s="72">
        <v>84</v>
      </c>
      <c r="B99" s="157"/>
      <c r="C99" s="165" t="s">
        <v>568</v>
      </c>
      <c r="D99" s="157"/>
      <c r="E99" s="157" t="s">
        <v>213</v>
      </c>
      <c r="F99" s="157">
        <v>2</v>
      </c>
      <c r="G99" s="121"/>
      <c r="H99" s="121"/>
      <c r="I99" s="121"/>
      <c r="J99" s="121"/>
      <c r="K99" s="121"/>
      <c r="L99" s="60"/>
      <c r="M99" s="60"/>
      <c r="N99" s="60"/>
      <c r="O99" s="60"/>
      <c r="P99" s="60"/>
      <c r="Q99" s="60"/>
    </row>
    <row r="100" spans="1:17" s="5" customFormat="1" x14ac:dyDescent="0.25">
      <c r="A100" s="72">
        <v>85</v>
      </c>
      <c r="B100" s="157"/>
      <c r="C100" s="165" t="s">
        <v>569</v>
      </c>
      <c r="D100" s="157"/>
      <c r="E100" s="157" t="s">
        <v>213</v>
      </c>
      <c r="F100" s="157">
        <v>2</v>
      </c>
      <c r="G100" s="121"/>
      <c r="H100" s="121"/>
      <c r="I100" s="121"/>
      <c r="J100" s="121"/>
      <c r="K100" s="121"/>
      <c r="L100" s="60"/>
      <c r="M100" s="60"/>
      <c r="N100" s="60"/>
      <c r="O100" s="60"/>
      <c r="P100" s="60"/>
      <c r="Q100" s="60"/>
    </row>
    <row r="101" spans="1:17" s="5" customFormat="1" x14ac:dyDescent="0.25">
      <c r="A101" s="72">
        <v>86</v>
      </c>
      <c r="B101" s="157"/>
      <c r="C101" s="165" t="s">
        <v>570</v>
      </c>
      <c r="D101" s="157"/>
      <c r="E101" s="157" t="s">
        <v>213</v>
      </c>
      <c r="F101" s="157">
        <v>3</v>
      </c>
      <c r="G101" s="121"/>
      <c r="H101" s="121"/>
      <c r="I101" s="121"/>
      <c r="J101" s="121"/>
      <c r="K101" s="121"/>
      <c r="L101" s="60"/>
      <c r="M101" s="60"/>
      <c r="N101" s="60"/>
      <c r="O101" s="60"/>
      <c r="P101" s="60"/>
      <c r="Q101" s="60"/>
    </row>
    <row r="102" spans="1:17" s="5" customFormat="1" x14ac:dyDescent="0.25">
      <c r="A102" s="72">
        <v>87</v>
      </c>
      <c r="B102" s="157"/>
      <c r="C102" s="165" t="s">
        <v>571</v>
      </c>
      <c r="D102" s="157"/>
      <c r="E102" s="157" t="s">
        <v>213</v>
      </c>
      <c r="F102" s="157">
        <v>2</v>
      </c>
      <c r="G102" s="121"/>
      <c r="H102" s="121"/>
      <c r="I102" s="121"/>
      <c r="J102" s="121"/>
      <c r="K102" s="121"/>
      <c r="L102" s="60"/>
      <c r="M102" s="60"/>
      <c r="N102" s="60"/>
      <c r="O102" s="60"/>
      <c r="P102" s="60"/>
      <c r="Q102" s="60"/>
    </row>
    <row r="103" spans="1:17" s="5" customFormat="1" x14ac:dyDescent="0.25">
      <c r="A103" s="72">
        <v>88</v>
      </c>
      <c r="B103" s="157"/>
      <c r="C103" s="165" t="s">
        <v>513</v>
      </c>
      <c r="D103" s="157"/>
      <c r="E103" s="157" t="s">
        <v>213</v>
      </c>
      <c r="F103" s="157">
        <v>2</v>
      </c>
      <c r="G103" s="121"/>
      <c r="H103" s="121"/>
      <c r="I103" s="121"/>
      <c r="J103" s="121"/>
      <c r="K103" s="121"/>
      <c r="L103" s="60"/>
      <c r="M103" s="60"/>
      <c r="N103" s="60"/>
      <c r="O103" s="60"/>
      <c r="P103" s="60"/>
      <c r="Q103" s="60"/>
    </row>
    <row r="104" spans="1:17" s="5" customFormat="1" x14ac:dyDescent="0.25">
      <c r="A104" s="72">
        <v>89</v>
      </c>
      <c r="B104" s="157"/>
      <c r="C104" s="165" t="s">
        <v>572</v>
      </c>
      <c r="D104" s="157"/>
      <c r="E104" s="157" t="s">
        <v>213</v>
      </c>
      <c r="F104" s="157">
        <v>1</v>
      </c>
      <c r="G104" s="121"/>
      <c r="H104" s="121"/>
      <c r="I104" s="121"/>
      <c r="J104" s="121"/>
      <c r="K104" s="121"/>
      <c r="L104" s="60"/>
      <c r="M104" s="60"/>
      <c r="N104" s="60"/>
      <c r="O104" s="60"/>
      <c r="P104" s="60"/>
      <c r="Q104" s="60"/>
    </row>
    <row r="105" spans="1:17" s="5" customFormat="1" x14ac:dyDescent="0.25">
      <c r="A105" s="72">
        <v>90</v>
      </c>
      <c r="B105" s="157"/>
      <c r="C105" s="165" t="s">
        <v>573</v>
      </c>
      <c r="D105" s="157"/>
      <c r="E105" s="157" t="s">
        <v>213</v>
      </c>
      <c r="F105" s="157">
        <v>2</v>
      </c>
      <c r="G105" s="121"/>
      <c r="H105" s="121"/>
      <c r="I105" s="121"/>
      <c r="J105" s="121"/>
      <c r="K105" s="121"/>
      <c r="L105" s="60"/>
      <c r="M105" s="60"/>
      <c r="N105" s="60"/>
      <c r="O105" s="60"/>
      <c r="P105" s="60"/>
      <c r="Q105" s="60"/>
    </row>
    <row r="106" spans="1:17" s="5" customFormat="1" ht="26.4" x14ac:dyDescent="0.25">
      <c r="A106" s="72">
        <v>91</v>
      </c>
      <c r="B106" s="157"/>
      <c r="C106" s="165" t="s">
        <v>514</v>
      </c>
      <c r="D106" s="157" t="s">
        <v>388</v>
      </c>
      <c r="E106" s="157" t="s">
        <v>515</v>
      </c>
      <c r="F106" s="157">
        <v>154</v>
      </c>
      <c r="G106" s="121"/>
      <c r="H106" s="121"/>
      <c r="I106" s="121"/>
      <c r="J106" s="121"/>
      <c r="K106" s="121"/>
      <c r="L106" s="60"/>
      <c r="M106" s="60"/>
      <c r="N106" s="60"/>
      <c r="O106" s="60"/>
      <c r="P106" s="60"/>
      <c r="Q106" s="60"/>
    </row>
    <row r="107" spans="1:17" s="5" customFormat="1" ht="26.4" x14ac:dyDescent="0.25">
      <c r="A107" s="72">
        <v>92</v>
      </c>
      <c r="B107" s="157"/>
      <c r="C107" s="165" t="s">
        <v>516</v>
      </c>
      <c r="D107" s="157" t="s">
        <v>388</v>
      </c>
      <c r="E107" s="157" t="s">
        <v>515</v>
      </c>
      <c r="F107" s="157">
        <v>18</v>
      </c>
      <c r="G107" s="121"/>
      <c r="H107" s="121"/>
      <c r="I107" s="121"/>
      <c r="J107" s="121"/>
      <c r="K107" s="121"/>
      <c r="L107" s="60"/>
      <c r="M107" s="60"/>
      <c r="N107" s="60"/>
      <c r="O107" s="60"/>
      <c r="P107" s="60"/>
      <c r="Q107" s="60"/>
    </row>
    <row r="108" spans="1:17" s="5" customFormat="1" ht="26.4" x14ac:dyDescent="0.25">
      <c r="A108" s="72">
        <v>93</v>
      </c>
      <c r="B108" s="157"/>
      <c r="C108" s="165" t="s">
        <v>574</v>
      </c>
      <c r="D108" s="157"/>
      <c r="E108" s="157" t="s">
        <v>213</v>
      </c>
      <c r="F108" s="157">
        <v>8</v>
      </c>
      <c r="G108" s="121"/>
      <c r="H108" s="121"/>
      <c r="I108" s="121"/>
      <c r="J108" s="121"/>
      <c r="K108" s="121"/>
      <c r="L108" s="60"/>
      <c r="M108" s="60"/>
      <c r="N108" s="60"/>
      <c r="O108" s="60"/>
      <c r="P108" s="60"/>
      <c r="Q108" s="60"/>
    </row>
    <row r="109" spans="1:17" s="5" customFormat="1" x14ac:dyDescent="0.25">
      <c r="A109" s="72">
        <v>94</v>
      </c>
      <c r="B109" s="157"/>
      <c r="C109" s="165" t="s">
        <v>420</v>
      </c>
      <c r="D109" s="157"/>
      <c r="E109" s="157" t="s">
        <v>260</v>
      </c>
      <c r="F109" s="157">
        <v>1</v>
      </c>
      <c r="G109" s="121"/>
      <c r="H109" s="121"/>
      <c r="I109" s="121"/>
      <c r="J109" s="121"/>
      <c r="K109" s="121"/>
      <c r="L109" s="60"/>
      <c r="M109" s="60"/>
      <c r="N109" s="60"/>
      <c r="O109" s="60"/>
      <c r="P109" s="60"/>
      <c r="Q109" s="60"/>
    </row>
    <row r="110" spans="1:17" s="5" customFormat="1" x14ac:dyDescent="0.25">
      <c r="A110" s="72">
        <v>95</v>
      </c>
      <c r="B110" s="157"/>
      <c r="C110" s="165" t="s">
        <v>393</v>
      </c>
      <c r="D110" s="157"/>
      <c r="E110" s="157" t="s">
        <v>260</v>
      </c>
      <c r="F110" s="157">
        <v>1</v>
      </c>
      <c r="G110" s="121"/>
      <c r="H110" s="121"/>
      <c r="I110" s="121"/>
      <c r="J110" s="121"/>
      <c r="K110" s="121"/>
      <c r="L110" s="60"/>
      <c r="M110" s="60"/>
      <c r="N110" s="60"/>
      <c r="O110" s="60"/>
      <c r="P110" s="60"/>
      <c r="Q110" s="60"/>
    </row>
    <row r="111" spans="1:17" s="206" customFormat="1" x14ac:dyDescent="0.25">
      <c r="A111" s="205"/>
      <c r="B111" s="205" t="s">
        <v>575</v>
      </c>
      <c r="C111" s="205"/>
      <c r="D111" s="205"/>
      <c r="E111" s="205"/>
      <c r="F111" s="205"/>
      <c r="G111" s="121"/>
      <c r="H111" s="121"/>
      <c r="I111" s="121"/>
      <c r="J111" s="205"/>
      <c r="K111" s="121"/>
      <c r="L111" s="205"/>
      <c r="M111" s="60"/>
      <c r="N111" s="205"/>
      <c r="O111" s="205"/>
      <c r="P111" s="205"/>
      <c r="Q111" s="205"/>
    </row>
    <row r="112" spans="1:17" s="5" customFormat="1" ht="26.4" x14ac:dyDescent="0.25">
      <c r="A112" s="72">
        <v>96</v>
      </c>
      <c r="B112" s="157"/>
      <c r="C112" s="165" t="s">
        <v>576</v>
      </c>
      <c r="D112" s="157" t="s">
        <v>577</v>
      </c>
      <c r="E112" s="157" t="s">
        <v>260</v>
      </c>
      <c r="F112" s="157">
        <v>1</v>
      </c>
      <c r="G112" s="121"/>
      <c r="H112" s="121"/>
      <c r="I112" s="121"/>
      <c r="J112" s="121"/>
      <c r="K112" s="121"/>
      <c r="L112" s="60"/>
      <c r="M112" s="60"/>
      <c r="N112" s="60"/>
      <c r="O112" s="60"/>
      <c r="P112" s="60"/>
      <c r="Q112" s="60"/>
    </row>
    <row r="113" spans="1:17" s="5" customFormat="1" ht="26.4" x14ac:dyDescent="0.25">
      <c r="A113" s="72">
        <v>97</v>
      </c>
      <c r="B113" s="157"/>
      <c r="C113" s="165" t="s">
        <v>578</v>
      </c>
      <c r="D113" s="157" t="s">
        <v>577</v>
      </c>
      <c r="E113" s="157" t="s">
        <v>260</v>
      </c>
      <c r="F113" s="157">
        <v>1</v>
      </c>
      <c r="G113" s="121"/>
      <c r="H113" s="121"/>
      <c r="I113" s="121"/>
      <c r="J113" s="121"/>
      <c r="K113" s="121"/>
      <c r="L113" s="60"/>
      <c r="M113" s="60"/>
      <c r="N113" s="60"/>
      <c r="O113" s="60"/>
      <c r="P113" s="60"/>
      <c r="Q113" s="60"/>
    </row>
    <row r="114" spans="1:17" s="5" customFormat="1" x14ac:dyDescent="0.25">
      <c r="A114" s="72">
        <v>98</v>
      </c>
      <c r="B114" s="157"/>
      <c r="C114" s="165" t="s">
        <v>534</v>
      </c>
      <c r="D114" s="157" t="s">
        <v>492</v>
      </c>
      <c r="E114" s="157" t="s">
        <v>88</v>
      </c>
      <c r="F114" s="157">
        <v>2</v>
      </c>
      <c r="G114" s="121"/>
      <c r="H114" s="121"/>
      <c r="I114" s="121"/>
      <c r="J114" s="121"/>
      <c r="K114" s="121"/>
      <c r="L114" s="60"/>
      <c r="M114" s="60"/>
      <c r="N114" s="60"/>
      <c r="O114" s="60"/>
      <c r="P114" s="60"/>
      <c r="Q114" s="60"/>
    </row>
    <row r="115" spans="1:17" s="5" customFormat="1" x14ac:dyDescent="0.25">
      <c r="A115" s="72">
        <v>99</v>
      </c>
      <c r="B115" s="157"/>
      <c r="C115" s="165" t="s">
        <v>536</v>
      </c>
      <c r="D115" s="157" t="s">
        <v>492</v>
      </c>
      <c r="E115" s="157" t="s">
        <v>88</v>
      </c>
      <c r="F115" s="157">
        <v>9</v>
      </c>
      <c r="G115" s="121"/>
      <c r="H115" s="121"/>
      <c r="I115" s="121"/>
      <c r="J115" s="121"/>
      <c r="K115" s="121"/>
      <c r="L115" s="60"/>
      <c r="M115" s="60"/>
      <c r="N115" s="60"/>
      <c r="O115" s="60"/>
      <c r="P115" s="60"/>
      <c r="Q115" s="60"/>
    </row>
    <row r="116" spans="1:17" s="5" customFormat="1" x14ac:dyDescent="0.25">
      <c r="A116" s="72">
        <v>100</v>
      </c>
      <c r="B116" s="157"/>
      <c r="C116" s="165" t="s">
        <v>579</v>
      </c>
      <c r="D116" s="157"/>
      <c r="E116" s="157" t="s">
        <v>213</v>
      </c>
      <c r="F116" s="157">
        <v>1</v>
      </c>
      <c r="G116" s="121"/>
      <c r="H116" s="121"/>
      <c r="I116" s="121"/>
      <c r="J116" s="121"/>
      <c r="K116" s="121"/>
      <c r="L116" s="60"/>
      <c r="M116" s="60"/>
      <c r="N116" s="60"/>
      <c r="O116" s="60"/>
      <c r="P116" s="60"/>
      <c r="Q116" s="60"/>
    </row>
    <row r="117" spans="1:17" s="5" customFormat="1" x14ac:dyDescent="0.25">
      <c r="A117" s="72">
        <v>101</v>
      </c>
      <c r="B117" s="157"/>
      <c r="C117" s="165" t="s">
        <v>580</v>
      </c>
      <c r="D117" s="157" t="s">
        <v>492</v>
      </c>
      <c r="E117" s="157" t="s">
        <v>213</v>
      </c>
      <c r="F117" s="157">
        <v>1</v>
      </c>
      <c r="G117" s="121"/>
      <c r="H117" s="121"/>
      <c r="I117" s="121"/>
      <c r="J117" s="121"/>
      <c r="K117" s="121"/>
      <c r="L117" s="60"/>
      <c r="M117" s="60"/>
      <c r="N117" s="60"/>
      <c r="O117" s="60"/>
      <c r="P117" s="60"/>
      <c r="Q117" s="60"/>
    </row>
    <row r="118" spans="1:17" s="5" customFormat="1" ht="26.4" x14ac:dyDescent="0.25">
      <c r="A118" s="72">
        <v>102</v>
      </c>
      <c r="B118" s="157"/>
      <c r="C118" s="165" t="s">
        <v>574</v>
      </c>
      <c r="D118" s="157"/>
      <c r="E118" s="157" t="s">
        <v>213</v>
      </c>
      <c r="F118" s="157">
        <v>2</v>
      </c>
      <c r="G118" s="121"/>
      <c r="H118" s="121"/>
      <c r="I118" s="121"/>
      <c r="J118" s="121"/>
      <c r="K118" s="121"/>
      <c r="L118" s="60"/>
      <c r="M118" s="60"/>
      <c r="N118" s="60"/>
      <c r="O118" s="60"/>
      <c r="P118" s="60"/>
      <c r="Q118" s="60"/>
    </row>
    <row r="119" spans="1:17" s="5" customFormat="1" ht="26.4" x14ac:dyDescent="0.25">
      <c r="A119" s="72">
        <v>103</v>
      </c>
      <c r="B119" s="157"/>
      <c r="C119" s="165" t="s">
        <v>516</v>
      </c>
      <c r="D119" s="157" t="s">
        <v>388</v>
      </c>
      <c r="E119" s="157" t="s">
        <v>515</v>
      </c>
      <c r="F119" s="157">
        <v>3</v>
      </c>
      <c r="G119" s="121"/>
      <c r="H119" s="121"/>
      <c r="I119" s="121"/>
      <c r="J119" s="121"/>
      <c r="K119" s="121"/>
      <c r="L119" s="60"/>
      <c r="M119" s="60"/>
      <c r="N119" s="60"/>
      <c r="O119" s="60"/>
      <c r="P119" s="60"/>
      <c r="Q119" s="60"/>
    </row>
    <row r="120" spans="1:17" s="5" customFormat="1" x14ac:dyDescent="0.25">
      <c r="A120" s="72">
        <v>104</v>
      </c>
      <c r="B120" s="157"/>
      <c r="C120" s="165" t="s">
        <v>581</v>
      </c>
      <c r="D120" s="157"/>
      <c r="E120" s="157" t="s">
        <v>260</v>
      </c>
      <c r="F120" s="157">
        <v>1</v>
      </c>
      <c r="G120" s="121"/>
      <c r="H120" s="121"/>
      <c r="I120" s="121"/>
      <c r="J120" s="121"/>
      <c r="K120" s="121"/>
      <c r="L120" s="60"/>
      <c r="M120" s="60"/>
      <c r="N120" s="60"/>
      <c r="O120" s="60"/>
      <c r="P120" s="60"/>
      <c r="Q120" s="60"/>
    </row>
    <row r="121" spans="1:17" s="5" customFormat="1" x14ac:dyDescent="0.25">
      <c r="A121" s="72">
        <v>105</v>
      </c>
      <c r="B121" s="157"/>
      <c r="C121" s="165" t="s">
        <v>582</v>
      </c>
      <c r="D121" s="157"/>
      <c r="E121" s="157" t="s">
        <v>260</v>
      </c>
      <c r="F121" s="157">
        <v>1</v>
      </c>
      <c r="G121" s="121"/>
      <c r="H121" s="121"/>
      <c r="I121" s="121"/>
      <c r="J121" s="121"/>
      <c r="K121" s="121"/>
      <c r="L121" s="60"/>
      <c r="M121" s="60"/>
      <c r="N121" s="60"/>
      <c r="O121" s="60"/>
      <c r="P121" s="60"/>
      <c r="Q121" s="60"/>
    </row>
    <row r="122" spans="1:17" s="5" customFormat="1" x14ac:dyDescent="0.25">
      <c r="A122" s="72">
        <v>106</v>
      </c>
      <c r="B122" s="157"/>
      <c r="C122" s="165" t="s">
        <v>393</v>
      </c>
      <c r="D122" s="157"/>
      <c r="E122" s="157" t="s">
        <v>260</v>
      </c>
      <c r="F122" s="157">
        <v>1</v>
      </c>
      <c r="G122" s="121"/>
      <c r="H122" s="121"/>
      <c r="I122" s="121"/>
      <c r="J122" s="121"/>
      <c r="K122" s="121"/>
      <c r="L122" s="60"/>
      <c r="M122" s="60"/>
      <c r="N122" s="60"/>
      <c r="O122" s="60"/>
      <c r="P122" s="60"/>
      <c r="Q122" s="60"/>
    </row>
    <row r="123" spans="1:17" s="206" customFormat="1" x14ac:dyDescent="0.25">
      <c r="A123" s="205"/>
      <c r="B123" s="205" t="s">
        <v>583</v>
      </c>
      <c r="C123" s="205"/>
      <c r="D123" s="205"/>
      <c r="E123" s="205"/>
      <c r="F123" s="205"/>
      <c r="G123" s="121"/>
      <c r="H123" s="121"/>
      <c r="I123" s="121"/>
      <c r="J123" s="205"/>
      <c r="K123" s="121"/>
      <c r="L123" s="205"/>
      <c r="M123" s="60"/>
      <c r="N123" s="205"/>
      <c r="O123" s="205"/>
      <c r="P123" s="205"/>
      <c r="Q123" s="205"/>
    </row>
    <row r="124" spans="1:17" s="5" customFormat="1" ht="26.4" x14ac:dyDescent="0.25">
      <c r="A124" s="72">
        <v>107</v>
      </c>
      <c r="B124" s="157"/>
      <c r="C124" s="165" t="s">
        <v>578</v>
      </c>
      <c r="D124" s="157" t="s">
        <v>577</v>
      </c>
      <c r="E124" s="157" t="s">
        <v>260</v>
      </c>
      <c r="F124" s="157">
        <v>1</v>
      </c>
      <c r="G124" s="121"/>
      <c r="H124" s="121"/>
      <c r="I124" s="121"/>
      <c r="J124" s="121"/>
      <c r="K124" s="121"/>
      <c r="L124" s="60"/>
      <c r="M124" s="60"/>
      <c r="N124" s="60"/>
      <c r="O124" s="60"/>
      <c r="P124" s="60"/>
      <c r="Q124" s="60"/>
    </row>
    <row r="125" spans="1:17" s="5" customFormat="1" x14ac:dyDescent="0.25">
      <c r="A125" s="72">
        <v>108</v>
      </c>
      <c r="B125" s="157"/>
      <c r="C125" s="165" t="s">
        <v>536</v>
      </c>
      <c r="D125" s="157" t="s">
        <v>492</v>
      </c>
      <c r="E125" s="157" t="s">
        <v>88</v>
      </c>
      <c r="F125" s="157">
        <v>9</v>
      </c>
      <c r="G125" s="121"/>
      <c r="H125" s="121"/>
      <c r="I125" s="121"/>
      <c r="J125" s="121"/>
      <c r="K125" s="121"/>
      <c r="L125" s="60"/>
      <c r="M125" s="60"/>
      <c r="N125" s="60"/>
      <c r="O125" s="60"/>
      <c r="P125" s="60"/>
      <c r="Q125" s="60"/>
    </row>
    <row r="126" spans="1:17" s="5" customFormat="1" x14ac:dyDescent="0.25">
      <c r="A126" s="72">
        <v>109</v>
      </c>
      <c r="B126" s="157"/>
      <c r="C126" s="165" t="s">
        <v>579</v>
      </c>
      <c r="D126" s="157"/>
      <c r="E126" s="157" t="s">
        <v>213</v>
      </c>
      <c r="F126" s="157">
        <v>1</v>
      </c>
      <c r="G126" s="121"/>
      <c r="H126" s="121"/>
      <c r="I126" s="121"/>
      <c r="J126" s="121"/>
      <c r="K126" s="121"/>
      <c r="L126" s="60"/>
      <c r="M126" s="60"/>
      <c r="N126" s="60"/>
      <c r="O126" s="60"/>
      <c r="P126" s="60"/>
      <c r="Q126" s="60"/>
    </row>
    <row r="127" spans="1:17" s="5" customFormat="1" x14ac:dyDescent="0.25">
      <c r="A127" s="72">
        <v>110</v>
      </c>
      <c r="B127" s="157"/>
      <c r="C127" s="165" t="s">
        <v>580</v>
      </c>
      <c r="D127" s="157" t="s">
        <v>492</v>
      </c>
      <c r="E127" s="157" t="s">
        <v>213</v>
      </c>
      <c r="F127" s="157">
        <v>1</v>
      </c>
      <c r="G127" s="121"/>
      <c r="H127" s="121"/>
      <c r="I127" s="121"/>
      <c r="J127" s="121"/>
      <c r="K127" s="121"/>
      <c r="L127" s="60"/>
      <c r="M127" s="60"/>
      <c r="N127" s="60"/>
      <c r="O127" s="60"/>
      <c r="P127" s="60"/>
      <c r="Q127" s="60"/>
    </row>
    <row r="128" spans="1:17" s="5" customFormat="1" ht="26.4" x14ac:dyDescent="0.25">
      <c r="A128" s="72">
        <v>111</v>
      </c>
      <c r="B128" s="157"/>
      <c r="C128" s="165" t="s">
        <v>574</v>
      </c>
      <c r="D128" s="157"/>
      <c r="E128" s="157" t="s">
        <v>213</v>
      </c>
      <c r="F128" s="157">
        <v>1</v>
      </c>
      <c r="G128" s="121"/>
      <c r="H128" s="121"/>
      <c r="I128" s="121"/>
      <c r="J128" s="121"/>
      <c r="K128" s="121"/>
      <c r="L128" s="60"/>
      <c r="M128" s="60"/>
      <c r="N128" s="60"/>
      <c r="O128" s="60"/>
      <c r="P128" s="60"/>
      <c r="Q128" s="60"/>
    </row>
    <row r="129" spans="1:17" s="5" customFormat="1" ht="26.4" x14ac:dyDescent="0.25">
      <c r="A129" s="72">
        <v>112</v>
      </c>
      <c r="B129" s="157"/>
      <c r="C129" s="165" t="s">
        <v>516</v>
      </c>
      <c r="D129" s="157" t="s">
        <v>388</v>
      </c>
      <c r="E129" s="157" t="s">
        <v>515</v>
      </c>
      <c r="F129" s="157">
        <v>3</v>
      </c>
      <c r="G129" s="121"/>
      <c r="H129" s="121"/>
      <c r="I129" s="121"/>
      <c r="J129" s="121"/>
      <c r="K129" s="121"/>
      <c r="L129" s="60"/>
      <c r="M129" s="60"/>
      <c r="N129" s="60"/>
      <c r="O129" s="60"/>
      <c r="P129" s="60"/>
      <c r="Q129" s="60"/>
    </row>
    <row r="130" spans="1:17" s="5" customFormat="1" x14ac:dyDescent="0.25">
      <c r="A130" s="72">
        <v>113</v>
      </c>
      <c r="B130" s="157"/>
      <c r="C130" s="165" t="s">
        <v>581</v>
      </c>
      <c r="D130" s="157"/>
      <c r="E130" s="157" t="s">
        <v>260</v>
      </c>
      <c r="F130" s="157">
        <v>1</v>
      </c>
      <c r="G130" s="121"/>
      <c r="H130" s="121"/>
      <c r="I130" s="121"/>
      <c r="J130" s="121"/>
      <c r="K130" s="121"/>
      <c r="L130" s="60"/>
      <c r="M130" s="60"/>
      <c r="N130" s="60"/>
      <c r="O130" s="60"/>
      <c r="P130" s="60"/>
      <c r="Q130" s="60"/>
    </row>
    <row r="131" spans="1:17" s="5" customFormat="1" x14ac:dyDescent="0.25">
      <c r="A131" s="72">
        <v>114</v>
      </c>
      <c r="B131" s="157"/>
      <c r="C131" s="165" t="s">
        <v>582</v>
      </c>
      <c r="D131" s="157"/>
      <c r="E131" s="157" t="s">
        <v>260</v>
      </c>
      <c r="F131" s="157">
        <v>1</v>
      </c>
      <c r="G131" s="121"/>
      <c r="H131" s="121"/>
      <c r="I131" s="121"/>
      <c r="J131" s="121"/>
      <c r="K131" s="121"/>
      <c r="L131" s="60"/>
      <c r="M131" s="60"/>
      <c r="N131" s="60"/>
      <c r="O131" s="60"/>
      <c r="P131" s="60"/>
      <c r="Q131" s="60"/>
    </row>
    <row r="132" spans="1:17" s="5" customFormat="1" x14ac:dyDescent="0.25">
      <c r="A132" s="72">
        <v>115</v>
      </c>
      <c r="B132" s="157"/>
      <c r="C132" s="165" t="s">
        <v>393</v>
      </c>
      <c r="D132" s="157"/>
      <c r="E132" s="157" t="s">
        <v>260</v>
      </c>
      <c r="F132" s="157">
        <v>1</v>
      </c>
      <c r="G132" s="121"/>
      <c r="H132" s="121"/>
      <c r="I132" s="121"/>
      <c r="J132" s="121"/>
      <c r="K132" s="121"/>
      <c r="L132" s="60"/>
      <c r="M132" s="60"/>
      <c r="N132" s="60"/>
      <c r="O132" s="60"/>
      <c r="P132" s="60"/>
      <c r="Q132" s="60"/>
    </row>
    <row r="133" spans="1:17" s="206" customFormat="1" x14ac:dyDescent="0.25">
      <c r="A133" s="205"/>
      <c r="B133" s="205" t="s">
        <v>584</v>
      </c>
      <c r="C133" s="205"/>
      <c r="D133" s="205"/>
      <c r="E133" s="205"/>
      <c r="F133" s="205"/>
      <c r="G133" s="121"/>
      <c r="H133" s="121"/>
      <c r="I133" s="121"/>
      <c r="J133" s="205"/>
      <c r="K133" s="121"/>
      <c r="L133" s="205"/>
      <c r="M133" s="60"/>
      <c r="N133" s="205"/>
      <c r="O133" s="205"/>
      <c r="P133" s="205"/>
      <c r="Q133" s="205"/>
    </row>
    <row r="134" spans="1:17" s="5" customFormat="1" x14ac:dyDescent="0.25">
      <c r="A134" s="72">
        <v>116</v>
      </c>
      <c r="B134" s="157"/>
      <c r="C134" s="165" t="s">
        <v>585</v>
      </c>
      <c r="D134" s="157"/>
      <c r="E134" s="157" t="s">
        <v>213</v>
      </c>
      <c r="F134" s="157">
        <v>1</v>
      </c>
      <c r="G134" s="121"/>
      <c r="H134" s="121"/>
      <c r="I134" s="121"/>
      <c r="J134" s="121"/>
      <c r="K134" s="121"/>
      <c r="L134" s="60"/>
      <c r="M134" s="60"/>
      <c r="N134" s="60"/>
      <c r="O134" s="60"/>
      <c r="P134" s="60"/>
      <c r="Q134" s="60"/>
    </row>
    <row r="135" spans="1:17" s="5" customFormat="1" x14ac:dyDescent="0.25">
      <c r="A135" s="72">
        <v>117</v>
      </c>
      <c r="B135" s="157"/>
      <c r="C135" s="165" t="s">
        <v>534</v>
      </c>
      <c r="D135" s="157" t="s">
        <v>492</v>
      </c>
      <c r="E135" s="157" t="s">
        <v>88</v>
      </c>
      <c r="F135" s="157">
        <v>3</v>
      </c>
      <c r="G135" s="121"/>
      <c r="H135" s="121"/>
      <c r="I135" s="121"/>
      <c r="J135" s="121"/>
      <c r="K135" s="121"/>
      <c r="L135" s="60"/>
      <c r="M135" s="60"/>
      <c r="N135" s="60"/>
      <c r="O135" s="60"/>
      <c r="P135" s="60"/>
      <c r="Q135" s="60"/>
    </row>
    <row r="136" spans="1:17" s="5" customFormat="1" x14ac:dyDescent="0.25">
      <c r="A136" s="72">
        <v>118</v>
      </c>
      <c r="B136" s="157"/>
      <c r="C136" s="165" t="s">
        <v>586</v>
      </c>
      <c r="D136" s="157"/>
      <c r="E136" s="157" t="s">
        <v>213</v>
      </c>
      <c r="F136" s="157">
        <v>1</v>
      </c>
      <c r="G136" s="121"/>
      <c r="H136" s="121"/>
      <c r="I136" s="121"/>
      <c r="J136" s="121"/>
      <c r="K136" s="121"/>
      <c r="L136" s="60"/>
      <c r="M136" s="60"/>
      <c r="N136" s="60"/>
      <c r="O136" s="60"/>
      <c r="P136" s="60"/>
      <c r="Q136" s="60"/>
    </row>
    <row r="137" spans="1:17" s="5" customFormat="1" ht="26.4" x14ac:dyDescent="0.25">
      <c r="A137" s="72">
        <v>119</v>
      </c>
      <c r="B137" s="157"/>
      <c r="C137" s="165" t="s">
        <v>516</v>
      </c>
      <c r="D137" s="157" t="s">
        <v>388</v>
      </c>
      <c r="E137" s="157" t="s">
        <v>515</v>
      </c>
      <c r="F137" s="157">
        <v>1</v>
      </c>
      <c r="G137" s="121"/>
      <c r="H137" s="121"/>
      <c r="I137" s="121"/>
      <c r="J137" s="121"/>
      <c r="K137" s="121"/>
      <c r="L137" s="60"/>
      <c r="M137" s="60"/>
      <c r="N137" s="60"/>
      <c r="O137" s="60"/>
      <c r="P137" s="60"/>
      <c r="Q137" s="60"/>
    </row>
    <row r="138" spans="1:17" s="5" customFormat="1" x14ac:dyDescent="0.25">
      <c r="A138" s="72">
        <v>120</v>
      </c>
      <c r="B138" s="157"/>
      <c r="C138" s="165" t="s">
        <v>581</v>
      </c>
      <c r="D138" s="157"/>
      <c r="E138" s="157" t="s">
        <v>260</v>
      </c>
      <c r="F138" s="157">
        <v>1</v>
      </c>
      <c r="G138" s="121"/>
      <c r="H138" s="121"/>
      <c r="I138" s="121"/>
      <c r="J138" s="121"/>
      <c r="K138" s="121"/>
      <c r="L138" s="60"/>
      <c r="M138" s="60"/>
      <c r="N138" s="60"/>
      <c r="O138" s="60"/>
      <c r="P138" s="60"/>
      <c r="Q138" s="60"/>
    </row>
    <row r="139" spans="1:17" s="5" customFormat="1" x14ac:dyDescent="0.25">
      <c r="A139" s="72">
        <v>121</v>
      </c>
      <c r="B139" s="157"/>
      <c r="C139" s="165" t="s">
        <v>393</v>
      </c>
      <c r="D139" s="157"/>
      <c r="E139" s="157" t="s">
        <v>260</v>
      </c>
      <c r="F139" s="157">
        <v>1</v>
      </c>
      <c r="G139" s="121"/>
      <c r="H139" s="121"/>
      <c r="I139" s="121"/>
      <c r="J139" s="121"/>
      <c r="K139" s="121"/>
      <c r="L139" s="60"/>
      <c r="M139" s="60"/>
      <c r="N139" s="60"/>
      <c r="O139" s="60"/>
      <c r="P139" s="60"/>
      <c r="Q139" s="60"/>
    </row>
    <row r="140" spans="1:17" s="5" customFormat="1" x14ac:dyDescent="0.25">
      <c r="A140" s="72"/>
      <c r="B140" s="157"/>
      <c r="C140" s="165" t="s">
        <v>360</v>
      </c>
      <c r="D140" s="157"/>
      <c r="E140" s="157" t="s">
        <v>92</v>
      </c>
      <c r="F140" s="157">
        <v>1</v>
      </c>
      <c r="G140" s="121"/>
      <c r="H140" s="121"/>
      <c r="I140" s="121"/>
      <c r="J140" s="121"/>
      <c r="K140" s="121"/>
      <c r="L140" s="60"/>
      <c r="M140" s="60"/>
      <c r="N140" s="60"/>
      <c r="O140" s="60"/>
      <c r="P140" s="60"/>
      <c r="Q140" s="60"/>
    </row>
    <row r="141" spans="1:17" s="5" customFormat="1" x14ac:dyDescent="0.25">
      <c r="A141" s="72"/>
      <c r="B141" s="157"/>
      <c r="C141" s="165" t="s">
        <v>587</v>
      </c>
      <c r="D141" s="157"/>
      <c r="E141" s="157" t="s">
        <v>362</v>
      </c>
      <c r="F141" s="157">
        <v>1</v>
      </c>
      <c r="G141" s="121"/>
      <c r="H141" s="121"/>
      <c r="I141" s="121"/>
      <c r="J141" s="121"/>
      <c r="K141" s="121"/>
      <c r="L141" s="60"/>
      <c r="M141" s="60"/>
      <c r="N141" s="60"/>
      <c r="O141" s="60"/>
      <c r="P141" s="60"/>
      <c r="Q141" s="60"/>
    </row>
    <row r="142" spans="1:17" x14ac:dyDescent="0.25">
      <c r="A142" s="62" t="s">
        <v>6</v>
      </c>
      <c r="B142" s="124"/>
      <c r="C142" s="333"/>
      <c r="D142" s="333"/>
      <c r="E142" s="333"/>
      <c r="F142" s="124"/>
      <c r="G142" s="124"/>
      <c r="H142" s="124"/>
      <c r="I142" s="124"/>
      <c r="J142" s="124"/>
      <c r="K142" s="124"/>
      <c r="L142" s="58" t="s">
        <v>6</v>
      </c>
      <c r="M142" s="63">
        <f>SUM(M13:M141)</f>
        <v>0</v>
      </c>
      <c r="N142" s="63">
        <f>SUM(N13:N141)</f>
        <v>0</v>
      </c>
      <c r="O142" s="63">
        <f>SUM(O13:O141)</f>
        <v>0</v>
      </c>
      <c r="P142" s="63">
        <f>SUM(P13:P141)</f>
        <v>0</v>
      </c>
      <c r="Q142" s="63">
        <f>SUM(Q13:Q141)</f>
        <v>0</v>
      </c>
    </row>
    <row r="143" spans="1:17" x14ac:dyDescent="0.25">
      <c r="A143" s="62" t="s">
        <v>6</v>
      </c>
      <c r="B143" s="58" t="s">
        <v>6</v>
      </c>
      <c r="C143" s="331" t="s">
        <v>205</v>
      </c>
      <c r="D143" s="332"/>
      <c r="E143" s="332"/>
      <c r="F143" s="332"/>
      <c r="G143" s="332"/>
      <c r="H143" s="332"/>
      <c r="I143" s="332"/>
      <c r="J143" s="332"/>
      <c r="K143" s="332"/>
      <c r="L143" s="334"/>
      <c r="M143" s="64"/>
      <c r="N143" s="67"/>
      <c r="O143" s="67">
        <f>O142*M143</f>
        <v>0</v>
      </c>
      <c r="P143" s="33"/>
      <c r="Q143" s="60">
        <f>O143</f>
        <v>0</v>
      </c>
    </row>
    <row r="144" spans="1:17" x14ac:dyDescent="0.25">
      <c r="A144" s="62" t="s">
        <v>6</v>
      </c>
      <c r="B144" s="58" t="s">
        <v>6</v>
      </c>
      <c r="C144" s="318" t="s">
        <v>206</v>
      </c>
      <c r="D144" s="319"/>
      <c r="E144" s="319"/>
      <c r="F144" s="319"/>
      <c r="G144" s="319"/>
      <c r="H144" s="319"/>
      <c r="I144" s="319"/>
      <c r="J144" s="319"/>
      <c r="K144" s="319"/>
      <c r="L144" s="320"/>
      <c r="M144" s="65"/>
      <c r="N144" s="66">
        <f>N142+N143</f>
        <v>0</v>
      </c>
      <c r="O144" s="66">
        <f t="shared" ref="O144:Q144" si="0">O142+O143</f>
        <v>0</v>
      </c>
      <c r="P144" s="66">
        <f t="shared" si="0"/>
        <v>0</v>
      </c>
      <c r="Q144" s="66">
        <f t="shared" si="0"/>
        <v>0</v>
      </c>
    </row>
  </sheetData>
  <mergeCells count="9">
    <mergeCell ref="C142:E142"/>
    <mergeCell ref="C143:L143"/>
    <mergeCell ref="C144:L144"/>
    <mergeCell ref="A1:Q1"/>
    <mergeCell ref="O8:P8"/>
    <mergeCell ref="E10:E11"/>
    <mergeCell ref="F10:F11"/>
    <mergeCell ref="G10:L10"/>
    <mergeCell ref="M10:Q10"/>
  </mergeCells>
  <pageMargins left="0.24" right="0.17" top="0.53" bottom="0.52" header="0.5" footer="0.5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Q39"/>
  <sheetViews>
    <sheetView showZeros="0" topLeftCell="A46" workbookViewId="0">
      <selection activeCell="A6" sqref="A6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4" max="16" width="10" customWidth="1"/>
  </cols>
  <sheetData>
    <row r="1" spans="1:17" s="5" customFormat="1" ht="15.6" x14ac:dyDescent="0.3">
      <c r="A1" s="323" t="s">
        <v>588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7" s="5" customFormat="1" ht="15.6" x14ac:dyDescent="0.3">
      <c r="A2" s="68"/>
      <c r="B2" s="68"/>
      <c r="C2" s="68"/>
      <c r="D2" s="68"/>
      <c r="E2" s="68"/>
      <c r="F2" s="68"/>
      <c r="G2" s="68" t="s">
        <v>589</v>
      </c>
      <c r="H2" s="68"/>
      <c r="I2" s="68"/>
      <c r="J2" s="68"/>
      <c r="K2" s="68"/>
      <c r="L2" s="68"/>
      <c r="M2" s="68"/>
      <c r="N2" s="68"/>
      <c r="O2" s="68"/>
      <c r="P2" s="68"/>
    </row>
    <row r="3" spans="1:17" s="5" customFormat="1" ht="15.6" x14ac:dyDescent="0.3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17" s="5" customFormat="1" ht="15.6" x14ac:dyDescent="0.25">
      <c r="A4" s="7" t="s">
        <v>55</v>
      </c>
      <c r="B4" s="46"/>
    </row>
    <row r="5" spans="1:17" s="5" customFormat="1" ht="15.6" x14ac:dyDescent="0.25">
      <c r="A5" s="7" t="s">
        <v>56</v>
      </c>
      <c r="B5" s="46"/>
    </row>
    <row r="6" spans="1:17" s="5" customFormat="1" ht="15.6" x14ac:dyDescent="0.25">
      <c r="A6" s="7" t="s">
        <v>710</v>
      </c>
      <c r="B6" s="46"/>
    </row>
    <row r="7" spans="1:17" s="5" customFormat="1" ht="15.6" x14ac:dyDescent="0.25">
      <c r="A7" s="2"/>
      <c r="B7" s="46"/>
    </row>
    <row r="8" spans="1:17" s="5" customFormat="1" x14ac:dyDescent="0.25">
      <c r="A8" s="47" t="s">
        <v>590</v>
      </c>
      <c r="L8" s="5" t="s">
        <v>58</v>
      </c>
      <c r="N8" s="324">
        <f>P38</f>
        <v>0</v>
      </c>
      <c r="O8" s="324"/>
    </row>
    <row r="9" spans="1:17" s="5" customFormat="1" x14ac:dyDescent="0.25">
      <c r="A9" s="18" t="s">
        <v>705</v>
      </c>
      <c r="N9" s="239"/>
      <c r="O9" s="239"/>
    </row>
    <row r="10" spans="1:17" s="52" customFormat="1" ht="13.5" customHeight="1" x14ac:dyDescent="0.25">
      <c r="A10" s="48" t="s">
        <v>0</v>
      </c>
      <c r="B10" s="49" t="s">
        <v>59</v>
      </c>
      <c r="C10" s="50" t="s">
        <v>60</v>
      </c>
      <c r="D10" s="321" t="s">
        <v>61</v>
      </c>
      <c r="E10" s="321" t="s">
        <v>62</v>
      </c>
      <c r="F10" s="321" t="s">
        <v>63</v>
      </c>
      <c r="G10" s="321"/>
      <c r="H10" s="321"/>
      <c r="I10" s="321"/>
      <c r="J10" s="321"/>
      <c r="K10" s="321"/>
      <c r="L10" s="321" t="s">
        <v>64</v>
      </c>
      <c r="M10" s="321"/>
      <c r="N10" s="321"/>
      <c r="O10" s="321"/>
      <c r="P10" s="321"/>
      <c r="Q10" s="51"/>
    </row>
    <row r="11" spans="1:17" s="52" customFormat="1" ht="46.2" x14ac:dyDescent="0.25">
      <c r="A11" s="53" t="s">
        <v>3</v>
      </c>
      <c r="B11" s="54"/>
      <c r="C11" s="55" t="s">
        <v>65</v>
      </c>
      <c r="D11" s="321"/>
      <c r="E11" s="321"/>
      <c r="F11" s="277" t="s">
        <v>66</v>
      </c>
      <c r="G11" s="277" t="s">
        <v>67</v>
      </c>
      <c r="H11" s="277" t="s">
        <v>68</v>
      </c>
      <c r="I11" s="277" t="s">
        <v>69</v>
      </c>
      <c r="J11" s="277" t="s">
        <v>70</v>
      </c>
      <c r="K11" s="277" t="s">
        <v>71</v>
      </c>
      <c r="L11" s="277" t="s">
        <v>72</v>
      </c>
      <c r="M11" s="277" t="s">
        <v>68</v>
      </c>
      <c r="N11" s="277" t="s">
        <v>69</v>
      </c>
      <c r="O11" s="277" t="s">
        <v>70</v>
      </c>
      <c r="P11" s="277" t="s">
        <v>71</v>
      </c>
    </row>
    <row r="12" spans="1:17" s="52" customFormat="1" ht="10.5" customHeight="1" x14ac:dyDescent="0.25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7" s="5" customFormat="1" ht="26.4" x14ac:dyDescent="0.25">
      <c r="A13" s="128">
        <v>1</v>
      </c>
      <c r="B13" s="129"/>
      <c r="C13" s="130" t="s">
        <v>591</v>
      </c>
      <c r="D13" s="131" t="s">
        <v>260</v>
      </c>
      <c r="E13" s="132">
        <v>1</v>
      </c>
      <c r="F13" s="127"/>
      <c r="G13" s="60"/>
      <c r="H13" s="126"/>
      <c r="I13" s="126"/>
      <c r="J13" s="126"/>
      <c r="K13" s="60"/>
      <c r="L13" s="60"/>
      <c r="M13" s="60"/>
      <c r="N13" s="60"/>
      <c r="O13" s="60"/>
      <c r="P13" s="60"/>
    </row>
    <row r="14" spans="1:17" s="5" customFormat="1" ht="26.4" x14ac:dyDescent="0.25">
      <c r="A14" s="128">
        <v>2</v>
      </c>
      <c r="B14" s="129"/>
      <c r="C14" s="130" t="s">
        <v>592</v>
      </c>
      <c r="D14" s="131" t="s">
        <v>213</v>
      </c>
      <c r="E14" s="132">
        <v>1</v>
      </c>
      <c r="F14" s="127"/>
      <c r="G14" s="60"/>
      <c r="H14" s="126"/>
      <c r="I14" s="126"/>
      <c r="J14" s="126"/>
      <c r="K14" s="60"/>
      <c r="L14" s="60"/>
      <c r="M14" s="60"/>
      <c r="N14" s="60"/>
      <c r="O14" s="60"/>
      <c r="P14" s="60"/>
    </row>
    <row r="15" spans="1:17" s="5" customFormat="1" x14ac:dyDescent="0.25">
      <c r="A15" s="128">
        <v>3</v>
      </c>
      <c r="B15" s="129"/>
      <c r="C15" s="130" t="s">
        <v>593</v>
      </c>
      <c r="D15" s="131" t="s">
        <v>88</v>
      </c>
      <c r="E15" s="132">
        <v>26</v>
      </c>
      <c r="F15" s="127"/>
      <c r="G15" s="60"/>
      <c r="H15" s="126"/>
      <c r="I15" s="126"/>
      <c r="J15" s="126"/>
      <c r="K15" s="60"/>
      <c r="L15" s="60"/>
      <c r="M15" s="60"/>
      <c r="N15" s="60"/>
      <c r="O15" s="60"/>
      <c r="P15" s="60"/>
    </row>
    <row r="16" spans="1:17" s="5" customFormat="1" ht="26.4" x14ac:dyDescent="0.25">
      <c r="A16" s="128">
        <v>4</v>
      </c>
      <c r="B16" s="129"/>
      <c r="C16" s="130" t="s">
        <v>594</v>
      </c>
      <c r="D16" s="131" t="s">
        <v>213</v>
      </c>
      <c r="E16" s="132">
        <v>2</v>
      </c>
      <c r="F16" s="127"/>
      <c r="G16" s="60"/>
      <c r="H16" s="126"/>
      <c r="I16" s="126"/>
      <c r="J16" s="126"/>
      <c r="K16" s="60"/>
      <c r="L16" s="60"/>
      <c r="M16" s="60"/>
      <c r="N16" s="60"/>
      <c r="O16" s="60"/>
      <c r="P16" s="60"/>
    </row>
    <row r="17" spans="1:16" s="5" customFormat="1" x14ac:dyDescent="0.25">
      <c r="A17" s="128">
        <v>5</v>
      </c>
      <c r="B17" s="129"/>
      <c r="C17" s="130" t="s">
        <v>595</v>
      </c>
      <c r="D17" s="131" t="s">
        <v>88</v>
      </c>
      <c r="E17" s="132">
        <v>650</v>
      </c>
      <c r="F17" s="127"/>
      <c r="G17" s="60"/>
      <c r="H17" s="126"/>
      <c r="I17" s="126"/>
      <c r="J17" s="126"/>
      <c r="K17" s="60"/>
      <c r="L17" s="60"/>
      <c r="M17" s="60"/>
      <c r="N17" s="60"/>
      <c r="O17" s="60"/>
      <c r="P17" s="60"/>
    </row>
    <row r="18" spans="1:16" s="5" customFormat="1" ht="26.4" x14ac:dyDescent="0.25">
      <c r="A18" s="128">
        <v>6</v>
      </c>
      <c r="B18" s="129"/>
      <c r="C18" s="130" t="s">
        <v>596</v>
      </c>
      <c r="D18" s="131" t="s">
        <v>213</v>
      </c>
      <c r="E18" s="132">
        <v>4</v>
      </c>
      <c r="F18" s="127"/>
      <c r="G18" s="60"/>
      <c r="H18" s="126"/>
      <c r="I18" s="126"/>
      <c r="J18" s="126"/>
      <c r="K18" s="60"/>
      <c r="L18" s="60"/>
      <c r="M18" s="60"/>
      <c r="N18" s="60"/>
      <c r="O18" s="60"/>
      <c r="P18" s="60"/>
    </row>
    <row r="19" spans="1:16" s="5" customFormat="1" x14ac:dyDescent="0.25">
      <c r="A19" s="128">
        <v>7</v>
      </c>
      <c r="B19" s="129"/>
      <c r="C19" s="130" t="s">
        <v>597</v>
      </c>
      <c r="D19" s="131" t="s">
        <v>260</v>
      </c>
      <c r="E19" s="132">
        <v>34</v>
      </c>
      <c r="F19" s="127"/>
      <c r="G19" s="60"/>
      <c r="H19" s="126"/>
      <c r="I19" s="126"/>
      <c r="J19" s="126"/>
      <c r="K19" s="60"/>
      <c r="L19" s="60"/>
      <c r="M19" s="60"/>
      <c r="N19" s="60"/>
      <c r="O19" s="60"/>
      <c r="P19" s="60"/>
    </row>
    <row r="20" spans="1:16" s="5" customFormat="1" x14ac:dyDescent="0.25">
      <c r="A20" s="128">
        <v>8</v>
      </c>
      <c r="B20" s="129"/>
      <c r="C20" s="130" t="s">
        <v>598</v>
      </c>
      <c r="D20" s="131" t="s">
        <v>213</v>
      </c>
      <c r="E20" s="132">
        <v>6</v>
      </c>
      <c r="F20" s="127"/>
      <c r="G20" s="60"/>
      <c r="H20" s="126"/>
      <c r="I20" s="126"/>
      <c r="J20" s="126"/>
      <c r="K20" s="60"/>
      <c r="L20" s="60"/>
      <c r="M20" s="60"/>
      <c r="N20" s="60"/>
      <c r="O20" s="60"/>
      <c r="P20" s="60"/>
    </row>
    <row r="21" spans="1:16" s="5" customFormat="1" x14ac:dyDescent="0.25">
      <c r="A21" s="128">
        <v>9</v>
      </c>
      <c r="B21" s="129"/>
      <c r="C21" s="130" t="s">
        <v>599</v>
      </c>
      <c r="D21" s="131" t="s">
        <v>213</v>
      </c>
      <c r="E21" s="132">
        <v>2</v>
      </c>
      <c r="F21" s="127"/>
      <c r="G21" s="60"/>
      <c r="H21" s="126"/>
      <c r="I21" s="126"/>
      <c r="J21" s="126"/>
      <c r="K21" s="60"/>
      <c r="L21" s="60"/>
      <c r="M21" s="60"/>
      <c r="N21" s="60"/>
      <c r="O21" s="60"/>
      <c r="P21" s="60"/>
    </row>
    <row r="22" spans="1:16" s="5" customFormat="1" x14ac:dyDescent="0.25">
      <c r="A22" s="128">
        <v>10</v>
      </c>
      <c r="B22" s="129"/>
      <c r="C22" s="130" t="s">
        <v>600</v>
      </c>
      <c r="D22" s="131" t="s">
        <v>213</v>
      </c>
      <c r="E22" s="132">
        <v>13</v>
      </c>
      <c r="F22" s="127"/>
      <c r="G22" s="60"/>
      <c r="H22" s="126"/>
      <c r="I22" s="126"/>
      <c r="J22" s="126"/>
      <c r="K22" s="60"/>
      <c r="L22" s="60"/>
      <c r="M22" s="60"/>
      <c r="N22" s="60"/>
      <c r="O22" s="60"/>
      <c r="P22" s="60"/>
    </row>
    <row r="23" spans="1:16" s="5" customFormat="1" x14ac:dyDescent="0.25">
      <c r="A23" s="128">
        <v>11</v>
      </c>
      <c r="B23" s="129"/>
      <c r="C23" s="130" t="s">
        <v>601</v>
      </c>
      <c r="D23" s="131" t="s">
        <v>213</v>
      </c>
      <c r="E23" s="132">
        <v>13</v>
      </c>
      <c r="F23" s="127"/>
      <c r="G23" s="60"/>
      <c r="H23" s="126"/>
      <c r="I23" s="126"/>
      <c r="J23" s="126"/>
      <c r="K23" s="60"/>
      <c r="L23" s="60"/>
      <c r="M23" s="60"/>
      <c r="N23" s="60"/>
      <c r="O23" s="60"/>
      <c r="P23" s="60"/>
    </row>
    <row r="24" spans="1:16" s="5" customFormat="1" x14ac:dyDescent="0.25">
      <c r="A24" s="128">
        <v>12</v>
      </c>
      <c r="B24" s="129"/>
      <c r="C24" s="130" t="s">
        <v>602</v>
      </c>
      <c r="D24" s="131" t="s">
        <v>88</v>
      </c>
      <c r="E24" s="132">
        <v>88</v>
      </c>
      <c r="F24" s="127"/>
      <c r="G24" s="60"/>
      <c r="H24" s="126"/>
      <c r="I24" s="126"/>
      <c r="J24" s="126"/>
      <c r="K24" s="60"/>
      <c r="L24" s="60"/>
      <c r="M24" s="60"/>
      <c r="N24" s="60"/>
      <c r="O24" s="60"/>
      <c r="P24" s="60"/>
    </row>
    <row r="25" spans="1:16" s="5" customFormat="1" x14ac:dyDescent="0.25">
      <c r="A25" s="128">
        <v>13</v>
      </c>
      <c r="B25" s="129"/>
      <c r="C25" s="130" t="s">
        <v>603</v>
      </c>
      <c r="D25" s="131" t="s">
        <v>88</v>
      </c>
      <c r="E25" s="132">
        <v>6</v>
      </c>
      <c r="F25" s="127"/>
      <c r="G25" s="60"/>
      <c r="H25" s="126"/>
      <c r="I25" s="126"/>
      <c r="J25" s="126"/>
      <c r="K25" s="60"/>
      <c r="L25" s="60"/>
      <c r="M25" s="60"/>
      <c r="N25" s="60"/>
      <c r="O25" s="60"/>
      <c r="P25" s="60"/>
    </row>
    <row r="26" spans="1:16" s="5" customFormat="1" x14ac:dyDescent="0.25">
      <c r="A26" s="128">
        <v>14</v>
      </c>
      <c r="B26" s="129"/>
      <c r="C26" s="130" t="s">
        <v>604</v>
      </c>
      <c r="D26" s="131" t="s">
        <v>88</v>
      </c>
      <c r="E26" s="132">
        <v>66</v>
      </c>
      <c r="F26" s="127"/>
      <c r="G26" s="60"/>
      <c r="H26" s="126"/>
      <c r="I26" s="126"/>
      <c r="J26" s="126"/>
      <c r="K26" s="60"/>
      <c r="L26" s="60"/>
      <c r="M26" s="60"/>
      <c r="N26" s="60"/>
      <c r="O26" s="60"/>
      <c r="P26" s="60"/>
    </row>
    <row r="27" spans="1:16" s="5" customFormat="1" x14ac:dyDescent="0.25">
      <c r="A27" s="128">
        <v>15</v>
      </c>
      <c r="B27" s="129"/>
      <c r="C27" s="130" t="s">
        <v>605</v>
      </c>
      <c r="D27" s="131" t="s">
        <v>88</v>
      </c>
      <c r="E27" s="132">
        <v>20</v>
      </c>
      <c r="F27" s="127"/>
      <c r="G27" s="60"/>
      <c r="H27" s="126"/>
      <c r="I27" s="126"/>
      <c r="J27" s="126"/>
      <c r="K27" s="60"/>
      <c r="L27" s="60"/>
      <c r="M27" s="60"/>
      <c r="N27" s="60"/>
      <c r="O27" s="60"/>
      <c r="P27" s="60"/>
    </row>
    <row r="28" spans="1:16" s="5" customFormat="1" x14ac:dyDescent="0.25">
      <c r="A28" s="128">
        <v>16</v>
      </c>
      <c r="B28" s="129"/>
      <c r="C28" s="130" t="s">
        <v>606</v>
      </c>
      <c r="D28" s="131" t="s">
        <v>260</v>
      </c>
      <c r="E28" s="132">
        <v>1</v>
      </c>
      <c r="F28" s="127"/>
      <c r="G28" s="60"/>
      <c r="H28" s="126"/>
      <c r="I28" s="126"/>
      <c r="J28" s="126"/>
      <c r="K28" s="60"/>
      <c r="L28" s="60"/>
      <c r="M28" s="60"/>
      <c r="N28" s="60"/>
      <c r="O28" s="60"/>
      <c r="P28" s="60"/>
    </row>
    <row r="29" spans="1:16" s="5" customFormat="1" x14ac:dyDescent="0.25">
      <c r="A29" s="128">
        <v>17</v>
      </c>
      <c r="B29" s="129"/>
      <c r="C29" s="130" t="s">
        <v>607</v>
      </c>
      <c r="D29" s="131" t="s">
        <v>213</v>
      </c>
      <c r="E29" s="132">
        <v>1</v>
      </c>
      <c r="F29" s="127"/>
      <c r="G29" s="60"/>
      <c r="H29" s="126"/>
      <c r="I29" s="126"/>
      <c r="J29" s="126"/>
      <c r="K29" s="60"/>
      <c r="L29" s="60"/>
      <c r="M29" s="60"/>
      <c r="N29" s="60"/>
      <c r="O29" s="60"/>
      <c r="P29" s="60"/>
    </row>
    <row r="30" spans="1:16" s="5" customFormat="1" ht="26.4" x14ac:dyDescent="0.25">
      <c r="A30" s="128">
        <v>18</v>
      </c>
      <c r="B30" s="129"/>
      <c r="C30" s="130" t="s">
        <v>608</v>
      </c>
      <c r="D30" s="131" t="s">
        <v>260</v>
      </c>
      <c r="E30" s="132">
        <v>1</v>
      </c>
      <c r="F30" s="127"/>
      <c r="G30" s="60"/>
      <c r="H30" s="126"/>
      <c r="I30" s="126"/>
      <c r="J30" s="126"/>
      <c r="K30" s="60"/>
      <c r="L30" s="60"/>
      <c r="M30" s="60"/>
      <c r="N30" s="60"/>
      <c r="O30" s="60"/>
      <c r="P30" s="60"/>
    </row>
    <row r="31" spans="1:16" s="5" customFormat="1" ht="26.4" x14ac:dyDescent="0.25">
      <c r="A31" s="128">
        <v>19</v>
      </c>
      <c r="B31" s="129"/>
      <c r="C31" s="130" t="s">
        <v>609</v>
      </c>
      <c r="D31" s="131" t="s">
        <v>213</v>
      </c>
      <c r="E31" s="132">
        <v>24</v>
      </c>
      <c r="F31" s="127"/>
      <c r="G31" s="60"/>
      <c r="H31" s="126"/>
      <c r="I31" s="126"/>
      <c r="J31" s="126"/>
      <c r="K31" s="60"/>
      <c r="L31" s="60"/>
      <c r="M31" s="60"/>
      <c r="N31" s="60"/>
      <c r="O31" s="60"/>
      <c r="P31" s="60"/>
    </row>
    <row r="32" spans="1:16" s="5" customFormat="1" x14ac:dyDescent="0.25">
      <c r="A32" s="128">
        <v>20</v>
      </c>
      <c r="B32" s="129"/>
      <c r="C32" s="130" t="s">
        <v>610</v>
      </c>
      <c r="D32" s="131" t="s">
        <v>213</v>
      </c>
      <c r="E32" s="132">
        <v>34</v>
      </c>
      <c r="F32" s="127"/>
      <c r="G32" s="60"/>
      <c r="H32" s="126"/>
      <c r="I32" s="126"/>
      <c r="J32" s="126"/>
      <c r="K32" s="60"/>
      <c r="L32" s="60"/>
      <c r="M32" s="60"/>
      <c r="N32" s="60"/>
      <c r="O32" s="60"/>
      <c r="P32" s="60"/>
    </row>
    <row r="33" spans="1:16" s="5" customFormat="1" x14ac:dyDescent="0.25">
      <c r="A33" s="128">
        <v>21</v>
      </c>
      <c r="B33" s="129"/>
      <c r="C33" s="130" t="s">
        <v>611</v>
      </c>
      <c r="D33" s="131" t="s">
        <v>213</v>
      </c>
      <c r="E33" s="132">
        <v>34</v>
      </c>
      <c r="F33" s="127"/>
      <c r="G33" s="60"/>
      <c r="H33" s="126"/>
      <c r="I33" s="126"/>
      <c r="J33" s="126"/>
      <c r="K33" s="60"/>
      <c r="L33" s="60"/>
      <c r="M33" s="60"/>
      <c r="N33" s="60"/>
      <c r="O33" s="60"/>
      <c r="P33" s="60"/>
    </row>
    <row r="34" spans="1:16" s="5" customFormat="1" x14ac:dyDescent="0.25">
      <c r="A34" s="128">
        <v>22</v>
      </c>
      <c r="B34" s="129"/>
      <c r="C34" s="130" t="s">
        <v>612</v>
      </c>
      <c r="D34" s="131" t="s">
        <v>213</v>
      </c>
      <c r="E34" s="132">
        <v>1</v>
      </c>
      <c r="F34" s="127"/>
      <c r="G34" s="60"/>
      <c r="H34" s="126"/>
      <c r="I34" s="126"/>
      <c r="J34" s="126"/>
      <c r="K34" s="60"/>
      <c r="L34" s="60"/>
      <c r="M34" s="60"/>
      <c r="N34" s="60"/>
      <c r="O34" s="60"/>
      <c r="P34" s="60"/>
    </row>
    <row r="35" spans="1:16" s="5" customFormat="1" x14ac:dyDescent="0.25">
      <c r="A35" s="128">
        <v>23</v>
      </c>
      <c r="B35" s="129"/>
      <c r="C35" s="130" t="s">
        <v>613</v>
      </c>
      <c r="D35" s="131" t="s">
        <v>213</v>
      </c>
      <c r="E35" s="132">
        <v>1</v>
      </c>
      <c r="F35" s="127"/>
      <c r="G35" s="60"/>
      <c r="H35" s="126"/>
      <c r="I35" s="126"/>
      <c r="J35" s="126"/>
      <c r="K35" s="60"/>
      <c r="L35" s="60"/>
      <c r="M35" s="60"/>
      <c r="N35" s="60"/>
      <c r="O35" s="60"/>
      <c r="P35" s="60"/>
    </row>
    <row r="36" spans="1:16" s="5" customFormat="1" x14ac:dyDescent="0.25">
      <c r="A36" s="62" t="s">
        <v>6</v>
      </c>
      <c r="B36" s="124"/>
      <c r="C36" s="333"/>
      <c r="D36" s="333"/>
      <c r="E36" s="124"/>
      <c r="F36" s="124"/>
      <c r="G36" s="124"/>
      <c r="H36" s="124"/>
      <c r="I36" s="124"/>
      <c r="J36" s="124"/>
      <c r="K36" s="58" t="s">
        <v>6</v>
      </c>
      <c r="L36" s="63">
        <f>SUM(L13:L35)</f>
        <v>0</v>
      </c>
      <c r="M36" s="63">
        <f t="shared" ref="M36:P36" si="0">SUM(M13:M35)</f>
        <v>0</v>
      </c>
      <c r="N36" s="63">
        <f t="shared" si="0"/>
        <v>0</v>
      </c>
      <c r="O36" s="63">
        <f t="shared" si="0"/>
        <v>0</v>
      </c>
      <c r="P36" s="63">
        <f t="shared" si="0"/>
        <v>0</v>
      </c>
    </row>
    <row r="37" spans="1:16" x14ac:dyDescent="0.25">
      <c r="A37" s="62" t="s">
        <v>6</v>
      </c>
      <c r="B37" s="58" t="s">
        <v>6</v>
      </c>
      <c r="C37" s="331" t="s">
        <v>205</v>
      </c>
      <c r="D37" s="332"/>
      <c r="E37" s="332"/>
      <c r="F37" s="332"/>
      <c r="G37" s="332"/>
      <c r="H37" s="332"/>
      <c r="I37" s="332"/>
      <c r="J37" s="332"/>
      <c r="K37" s="334"/>
      <c r="L37" s="64"/>
      <c r="M37" s="67"/>
      <c r="N37" s="67">
        <f>N36*L37</f>
        <v>0</v>
      </c>
      <c r="O37" s="33"/>
      <c r="P37" s="60">
        <f>N37</f>
        <v>0</v>
      </c>
    </row>
    <row r="38" spans="1:16" x14ac:dyDescent="0.25">
      <c r="A38" s="62" t="s">
        <v>6</v>
      </c>
      <c r="B38" s="58" t="s">
        <v>6</v>
      </c>
      <c r="C38" s="318" t="s">
        <v>206</v>
      </c>
      <c r="D38" s="319"/>
      <c r="E38" s="319"/>
      <c r="F38" s="319"/>
      <c r="G38" s="319"/>
      <c r="H38" s="319"/>
      <c r="I38" s="319"/>
      <c r="J38" s="319"/>
      <c r="K38" s="320"/>
      <c r="L38" s="65"/>
      <c r="M38" s="66">
        <f>M36+M37</f>
        <v>0</v>
      </c>
      <c r="N38" s="66">
        <f t="shared" ref="N38:P38" si="1">N36+N37</f>
        <v>0</v>
      </c>
      <c r="O38" s="66">
        <f t="shared" si="1"/>
        <v>0</v>
      </c>
      <c r="P38" s="66">
        <f t="shared" si="1"/>
        <v>0</v>
      </c>
    </row>
    <row r="39" spans="1:16" x14ac:dyDescent="0.25">
      <c r="A39" s="62"/>
      <c r="B39" s="58"/>
      <c r="C39" s="318"/>
      <c r="D39" s="319"/>
      <c r="E39" s="319"/>
      <c r="F39" s="319"/>
      <c r="G39" s="319"/>
      <c r="H39" s="319"/>
      <c r="I39" s="319"/>
      <c r="J39" s="319"/>
      <c r="K39" s="320"/>
      <c r="L39" s="65"/>
      <c r="M39" s="66">
        <f>M37</f>
        <v>0</v>
      </c>
      <c r="N39" s="66"/>
      <c r="O39" s="66"/>
      <c r="P39" s="66"/>
    </row>
  </sheetData>
  <mergeCells count="10">
    <mergeCell ref="C36:D36"/>
    <mergeCell ref="C38:K38"/>
    <mergeCell ref="C39:K39"/>
    <mergeCell ref="A1:P1"/>
    <mergeCell ref="N8:O8"/>
    <mergeCell ref="D10:D11"/>
    <mergeCell ref="E10:E11"/>
    <mergeCell ref="F10:K10"/>
    <mergeCell ref="L10:P10"/>
    <mergeCell ref="C37:K37"/>
  </mergeCells>
  <phoneticPr fontId="0" type="noConversion"/>
  <pageMargins left="0.24" right="0.17" top="0.53" bottom="0.52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kopt</vt:lpstr>
      <vt:lpstr>kopsavilk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revision/>
  <dcterms:created xsi:type="dcterms:W3CDTF">2007-02-06T07:20:24Z</dcterms:created>
  <dcterms:modified xsi:type="dcterms:W3CDTF">2015-02-10T07:44:52Z</dcterms:modified>
</cp:coreProperties>
</file>