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12315" windowHeight="7995" tabRatio="788"/>
  </bookViews>
  <sheets>
    <sheet name="1_pielikums" sheetId="23" r:id="rId1"/>
    <sheet name="2_pielikums" sheetId="19" r:id="rId2"/>
    <sheet name="3_pielikums" sheetId="26" r:id="rId3"/>
    <sheet name="4_pielikums" sheetId="21" r:id="rId4"/>
    <sheet name="7_pielikums" sheetId="31" r:id="rId5"/>
    <sheet name="8_pielikums" sheetId="44" r:id="rId6"/>
    <sheet name="Sheet1" sheetId="30" r:id="rId7"/>
    <sheet name="Sheet5" sheetId="37" r:id="rId8"/>
  </sheets>
  <definedNames>
    <definedName name="_xlnm._FilterDatabase" localSheetId="0" hidden="1">'1_pielikums'!$C$8:$C$8</definedName>
    <definedName name="Excel_BuiltIn_Print_Titles_1" localSheetId="5">#REF!</definedName>
    <definedName name="Excel_BuiltIn_Print_Titles_1">#REF!</definedName>
    <definedName name="_xlnm.Print_Titles" localSheetId="0">'1_pielikums'!$8:$8</definedName>
  </definedNames>
  <calcPr calcId="145621"/>
</workbook>
</file>

<file path=xl/calcChain.xml><?xml version="1.0" encoding="utf-8"?>
<calcChain xmlns="http://schemas.openxmlformats.org/spreadsheetml/2006/main">
  <c r="I16" i="21" l="1"/>
  <c r="I14" i="21" l="1"/>
  <c r="J16" i="21"/>
  <c r="S11" i="31" l="1"/>
  <c r="S33" i="31" l="1"/>
  <c r="T33" i="31"/>
  <c r="T32" i="31"/>
  <c r="R33" i="31"/>
  <c r="R32" i="31"/>
  <c r="Q29" i="31" l="1"/>
  <c r="R14" i="31"/>
  <c r="R15" i="31"/>
  <c r="R16" i="31"/>
  <c r="R17" i="31"/>
  <c r="R18" i="31"/>
  <c r="R19" i="31"/>
  <c r="R10" i="31"/>
  <c r="R8" i="31" s="1"/>
  <c r="R11" i="31"/>
  <c r="R9" i="31"/>
  <c r="P33" i="31"/>
  <c r="P32" i="31"/>
  <c r="H33" i="31"/>
  <c r="M33" i="31"/>
  <c r="F29" i="44" l="1"/>
  <c r="F28" i="44"/>
  <c r="F21" i="44"/>
  <c r="F14" i="44"/>
  <c r="F10" i="44"/>
  <c r="O20" i="31"/>
  <c r="O12" i="31"/>
  <c r="O8" i="31"/>
  <c r="O28" i="31" s="1"/>
  <c r="L29" i="31"/>
  <c r="L20" i="31"/>
  <c r="L12" i="31"/>
  <c r="L8" i="31"/>
  <c r="L28" i="31" s="1"/>
  <c r="H10" i="21"/>
  <c r="G11" i="23"/>
  <c r="F24" i="23"/>
  <c r="F22" i="23"/>
  <c r="F19" i="23"/>
  <c r="F13" i="23"/>
  <c r="F10" i="23"/>
  <c r="F28" i="23" l="1"/>
  <c r="G33" i="31"/>
  <c r="D13" i="21"/>
  <c r="C13" i="21"/>
  <c r="E16" i="21"/>
  <c r="D18" i="21"/>
  <c r="K11" i="31"/>
  <c r="I11" i="31"/>
  <c r="D31" i="44" l="1"/>
  <c r="H8" i="31"/>
  <c r="G11" i="31"/>
  <c r="P11" i="21" l="1"/>
  <c r="K19" i="19"/>
  <c r="K18" i="19"/>
  <c r="K17" i="19"/>
  <c r="K15" i="19"/>
  <c r="K14" i="19"/>
  <c r="K13" i="19"/>
  <c r="K12" i="19"/>
  <c r="K11" i="19"/>
  <c r="K20" i="23"/>
  <c r="K12" i="26" l="1"/>
  <c r="K13" i="26"/>
  <c r="K14" i="26"/>
  <c r="K15" i="26"/>
  <c r="K16" i="26"/>
  <c r="K17" i="26"/>
  <c r="K18" i="26"/>
  <c r="K19" i="26"/>
  <c r="K11" i="26"/>
  <c r="K26" i="23"/>
  <c r="K31" i="44" l="1"/>
  <c r="K29" i="44" s="1"/>
  <c r="K21" i="44"/>
  <c r="K14" i="44"/>
  <c r="K10" i="44"/>
  <c r="K28" i="44"/>
  <c r="I10" i="44"/>
  <c r="J26" i="44"/>
  <c r="J11" i="44"/>
  <c r="X8" i="31" l="1"/>
  <c r="Z8" i="31"/>
  <c r="Y8" i="31"/>
  <c r="Y11" i="31"/>
  <c r="AB11" i="31" s="1"/>
  <c r="AC11" i="31"/>
  <c r="AA11" i="31"/>
  <c r="AC9" i="31"/>
  <c r="AA9" i="31"/>
  <c r="I30" i="44" l="1"/>
  <c r="I29" i="44"/>
  <c r="I21" i="44"/>
  <c r="I14" i="44"/>
  <c r="I28" i="44"/>
  <c r="X29" i="31"/>
  <c r="X20" i="31"/>
  <c r="X12" i="31"/>
  <c r="X28" i="31" s="1"/>
  <c r="U29" i="31"/>
  <c r="U20" i="31"/>
  <c r="U12" i="31"/>
  <c r="U8" i="31"/>
  <c r="I20" i="26"/>
  <c r="I20" i="19"/>
  <c r="U28" i="31" l="1"/>
  <c r="I24" i="23"/>
  <c r="I22" i="23"/>
  <c r="I19" i="23"/>
  <c r="I13" i="23"/>
  <c r="I10" i="23"/>
  <c r="T22" i="31"/>
  <c r="T23" i="31"/>
  <c r="T24" i="31"/>
  <c r="T25" i="31"/>
  <c r="T26" i="31"/>
  <c r="T27" i="31"/>
  <c r="T21" i="31"/>
  <c r="R22" i="31"/>
  <c r="R23" i="31"/>
  <c r="R24" i="31"/>
  <c r="R26" i="31"/>
  <c r="R27" i="31"/>
  <c r="R21" i="31"/>
  <c r="P15" i="31"/>
  <c r="H16" i="21"/>
  <c r="M16" i="21" s="1"/>
  <c r="N16" i="21" s="1"/>
  <c r="N14" i="21" s="1"/>
  <c r="F20" i="26"/>
  <c r="G19" i="19"/>
  <c r="H10" i="44"/>
  <c r="G11" i="44"/>
  <c r="G31" i="44"/>
  <c r="G30" i="44"/>
  <c r="P26" i="31"/>
  <c r="P11" i="31"/>
  <c r="T11" i="31"/>
  <c r="Q8" i="31"/>
  <c r="N8" i="31"/>
  <c r="M11" i="31"/>
  <c r="R25" i="31"/>
  <c r="D20" i="23"/>
  <c r="D19" i="19"/>
  <c r="E20" i="31"/>
  <c r="K14" i="31"/>
  <c r="J30" i="44"/>
  <c r="D30" i="44"/>
  <c r="D29" i="44" s="1"/>
  <c r="E29" i="44"/>
  <c r="C29" i="44"/>
  <c r="J27" i="44"/>
  <c r="G27" i="44"/>
  <c r="D27" i="44"/>
  <c r="G26" i="44"/>
  <c r="D26" i="44"/>
  <c r="J25" i="44"/>
  <c r="G25" i="44"/>
  <c r="D25" i="44"/>
  <c r="J24" i="44"/>
  <c r="G24" i="44"/>
  <c r="D24" i="44"/>
  <c r="J23" i="44"/>
  <c r="G23" i="44"/>
  <c r="D23" i="44"/>
  <c r="J22" i="44"/>
  <c r="G22" i="44"/>
  <c r="D22" i="44"/>
  <c r="H21" i="44"/>
  <c r="E21" i="44"/>
  <c r="C21" i="44"/>
  <c r="G20" i="44"/>
  <c r="D20" i="44"/>
  <c r="J19" i="44"/>
  <c r="G19" i="44"/>
  <c r="D19" i="44"/>
  <c r="J18" i="44"/>
  <c r="G18" i="44"/>
  <c r="D18" i="44"/>
  <c r="J17" i="44"/>
  <c r="G17" i="44"/>
  <c r="D17" i="44"/>
  <c r="J16" i="44"/>
  <c r="G16" i="44"/>
  <c r="D16" i="44"/>
  <c r="J15" i="44"/>
  <c r="G15" i="44"/>
  <c r="D15" i="44"/>
  <c r="H14" i="44"/>
  <c r="E14" i="44"/>
  <c r="C14" i="44"/>
  <c r="J13" i="44"/>
  <c r="G13" i="44"/>
  <c r="D13" i="44"/>
  <c r="J12" i="44"/>
  <c r="G12" i="44"/>
  <c r="D12" i="44"/>
  <c r="D10" i="44" s="1"/>
  <c r="E10" i="44"/>
  <c r="C10" i="44"/>
  <c r="C28" i="44" s="1"/>
  <c r="Z29" i="31"/>
  <c r="AC26" i="31"/>
  <c r="Y26" i="31"/>
  <c r="V26" i="31"/>
  <c r="AA26" i="31"/>
  <c r="D14" i="21"/>
  <c r="E18" i="21"/>
  <c r="M26" i="31"/>
  <c r="I22" i="31"/>
  <c r="C14" i="21"/>
  <c r="D26" i="31"/>
  <c r="G26" i="31"/>
  <c r="I26" i="31"/>
  <c r="K26" i="31"/>
  <c r="Y14" i="31"/>
  <c r="Z20" i="31"/>
  <c r="AC25" i="31"/>
  <c r="K19" i="23"/>
  <c r="AA14" i="31"/>
  <c r="AA33" i="31"/>
  <c r="AC33" i="31"/>
  <c r="V33" i="31"/>
  <c r="AC32" i="31"/>
  <c r="AA32" i="31"/>
  <c r="Y32" i="31"/>
  <c r="V32" i="31"/>
  <c r="AC31" i="31"/>
  <c r="Y31" i="31"/>
  <c r="V31" i="31"/>
  <c r="AA31" i="31" s="1"/>
  <c r="AC30" i="31"/>
  <c r="AA30" i="31"/>
  <c r="Y30" i="31"/>
  <c r="V30" i="31"/>
  <c r="W29" i="31"/>
  <c r="V29" i="31" s="1"/>
  <c r="AC27" i="31"/>
  <c r="AA27" i="31"/>
  <c r="Y27" i="31"/>
  <c r="V27" i="31"/>
  <c r="AA25" i="31"/>
  <c r="Y25" i="31"/>
  <c r="V25" i="31"/>
  <c r="AC24" i="31"/>
  <c r="AA24" i="31"/>
  <c r="Y24" i="31"/>
  <c r="V24" i="31"/>
  <c r="AC23" i="31"/>
  <c r="AA23" i="31"/>
  <c r="Y23" i="31"/>
  <c r="V23" i="31"/>
  <c r="AC22" i="31"/>
  <c r="AA22" i="31"/>
  <c r="Y22" i="31"/>
  <c r="V22" i="31"/>
  <c r="AC21" i="31"/>
  <c r="AA21" i="31"/>
  <c r="Y21" i="31"/>
  <c r="V21" i="31"/>
  <c r="W20" i="31"/>
  <c r="V20" i="31" s="1"/>
  <c r="AC19" i="31"/>
  <c r="AA19" i="31"/>
  <c r="Y19" i="31"/>
  <c r="V19" i="31"/>
  <c r="AC18" i="31"/>
  <c r="AA18" i="31"/>
  <c r="Y18" i="31"/>
  <c r="V18" i="31"/>
  <c r="AC17" i="31"/>
  <c r="AA17" i="31"/>
  <c r="Y17" i="31"/>
  <c r="V17" i="31"/>
  <c r="AC16" i="31"/>
  <c r="AA16" i="31"/>
  <c r="Y16" i="31"/>
  <c r="V16" i="31"/>
  <c r="AC15" i="31"/>
  <c r="AA15" i="31"/>
  <c r="Y15" i="31"/>
  <c r="V15" i="31"/>
  <c r="AC13" i="31"/>
  <c r="AA13" i="31"/>
  <c r="Y13" i="31"/>
  <c r="AB13" i="31" s="1"/>
  <c r="V13" i="31"/>
  <c r="Z12" i="31"/>
  <c r="Y12" i="31" s="1"/>
  <c r="AC10" i="31"/>
  <c r="AC8" i="31" s="1"/>
  <c r="AA10" i="31"/>
  <c r="AA8" i="31" s="1"/>
  <c r="Y10" i="31"/>
  <c r="V10" i="31"/>
  <c r="AB10" i="31" s="1"/>
  <c r="Y9" i="31"/>
  <c r="V9" i="31"/>
  <c r="AB9" i="31" s="1"/>
  <c r="W8" i="31"/>
  <c r="M11" i="21"/>
  <c r="K10" i="23"/>
  <c r="K24" i="23"/>
  <c r="K22" i="23"/>
  <c r="K13" i="23"/>
  <c r="H13" i="23"/>
  <c r="H19" i="23"/>
  <c r="G19" i="23" s="1"/>
  <c r="G20" i="23"/>
  <c r="H24" i="23"/>
  <c r="G24" i="23" s="1"/>
  <c r="P14" i="31"/>
  <c r="O29" i="31"/>
  <c r="M32" i="31"/>
  <c r="T31" i="31"/>
  <c r="P31" i="31"/>
  <c r="M31" i="31"/>
  <c r="T30" i="31"/>
  <c r="R30" i="31"/>
  <c r="P30" i="31"/>
  <c r="M30" i="31"/>
  <c r="N29" i="31"/>
  <c r="P27" i="31"/>
  <c r="M27" i="31"/>
  <c r="P25" i="31"/>
  <c r="M25" i="31"/>
  <c r="P24" i="31"/>
  <c r="M24" i="31"/>
  <c r="P23" i="31"/>
  <c r="M23" i="31"/>
  <c r="P22" i="31"/>
  <c r="P21" i="31"/>
  <c r="M21" i="31"/>
  <c r="Q20" i="31"/>
  <c r="N20" i="31"/>
  <c r="T19" i="31"/>
  <c r="P19" i="31"/>
  <c r="S19" i="31" s="1"/>
  <c r="M19" i="31"/>
  <c r="T18" i="31"/>
  <c r="P18" i="31"/>
  <c r="M18" i="31"/>
  <c r="T17" i="31"/>
  <c r="P17" i="31"/>
  <c r="M17" i="31"/>
  <c r="T16" i="31"/>
  <c r="P16" i="31"/>
  <c r="M16" i="31"/>
  <c r="Q12" i="31"/>
  <c r="Q28" i="31" s="1"/>
  <c r="M15" i="31"/>
  <c r="S15" i="31" s="1"/>
  <c r="T14" i="31"/>
  <c r="T13" i="31"/>
  <c r="R13" i="31"/>
  <c r="P13" i="31"/>
  <c r="M13" i="31"/>
  <c r="N12" i="31"/>
  <c r="T10" i="31"/>
  <c r="P10" i="31"/>
  <c r="M10" i="31"/>
  <c r="T9" i="31"/>
  <c r="P9" i="31"/>
  <c r="M9" i="31"/>
  <c r="H22" i="23"/>
  <c r="G22" i="23"/>
  <c r="H10" i="23"/>
  <c r="D17" i="21"/>
  <c r="C17" i="21"/>
  <c r="E19" i="21"/>
  <c r="H19" i="21" s="1"/>
  <c r="J19" i="21" s="1"/>
  <c r="M19" i="21" s="1"/>
  <c r="O19" i="21" s="1"/>
  <c r="E15" i="21"/>
  <c r="H15" i="21" s="1"/>
  <c r="D16" i="19"/>
  <c r="G16" i="19"/>
  <c r="K32" i="31"/>
  <c r="K30" i="31"/>
  <c r="K22" i="31"/>
  <c r="K23" i="31"/>
  <c r="K24" i="31"/>
  <c r="K27" i="31"/>
  <c r="K21" i="31"/>
  <c r="K15" i="31"/>
  <c r="K16" i="31"/>
  <c r="K17" i="31"/>
  <c r="K18" i="31"/>
  <c r="K19" i="31"/>
  <c r="K13" i="31"/>
  <c r="K10" i="31"/>
  <c r="K9" i="31"/>
  <c r="I33" i="31"/>
  <c r="I32" i="31"/>
  <c r="I30" i="31"/>
  <c r="I23" i="31"/>
  <c r="I24" i="31"/>
  <c r="I25" i="31"/>
  <c r="I27" i="31"/>
  <c r="I21" i="31"/>
  <c r="I15" i="31"/>
  <c r="I16" i="31"/>
  <c r="I17" i="31"/>
  <c r="I18" i="31"/>
  <c r="I19" i="31"/>
  <c r="I13" i="31"/>
  <c r="I10" i="31"/>
  <c r="I9" i="31"/>
  <c r="G9" i="31"/>
  <c r="G10" i="31"/>
  <c r="G13" i="31"/>
  <c r="G14" i="31"/>
  <c r="G16" i="31"/>
  <c r="G17" i="31"/>
  <c r="G18" i="31"/>
  <c r="G19" i="31"/>
  <c r="G21" i="31"/>
  <c r="G22" i="31"/>
  <c r="G23" i="31"/>
  <c r="G24" i="31"/>
  <c r="G25" i="31"/>
  <c r="G27" i="31"/>
  <c r="G30" i="31"/>
  <c r="G31" i="31"/>
  <c r="G32" i="31"/>
  <c r="D9" i="31"/>
  <c r="D10" i="31"/>
  <c r="D13" i="31"/>
  <c r="D15" i="31"/>
  <c r="D16" i="31"/>
  <c r="D17" i="31"/>
  <c r="D18" i="31"/>
  <c r="D19" i="31"/>
  <c r="J19" i="31" s="1"/>
  <c r="D21" i="31"/>
  <c r="D23" i="31"/>
  <c r="D24" i="31"/>
  <c r="D27" i="31"/>
  <c r="J27" i="31" s="1"/>
  <c r="D30" i="31"/>
  <c r="D31" i="31"/>
  <c r="I31" i="31" s="1"/>
  <c r="D32" i="31"/>
  <c r="K31" i="31"/>
  <c r="H20" i="31"/>
  <c r="H12" i="31"/>
  <c r="E8" i="31"/>
  <c r="K8" i="31" s="1"/>
  <c r="F29" i="31"/>
  <c r="C29" i="31"/>
  <c r="C20" i="31"/>
  <c r="F20" i="31"/>
  <c r="F12" i="31"/>
  <c r="I14" i="31"/>
  <c r="F8" i="31"/>
  <c r="G8" i="31" s="1"/>
  <c r="C8" i="31"/>
  <c r="E24" i="23"/>
  <c r="E22" i="23"/>
  <c r="D22" i="23" s="1"/>
  <c r="E19" i="23"/>
  <c r="E13" i="23"/>
  <c r="E10" i="23"/>
  <c r="C24" i="23"/>
  <c r="C22" i="23"/>
  <c r="C19" i="23"/>
  <c r="C13" i="23"/>
  <c r="C10" i="23"/>
  <c r="C12" i="31"/>
  <c r="H20" i="26"/>
  <c r="G15" i="26"/>
  <c r="G12" i="26"/>
  <c r="G13" i="19"/>
  <c r="G12" i="19"/>
  <c r="G11" i="19"/>
  <c r="G25" i="23"/>
  <c r="G15" i="23"/>
  <c r="G26" i="23"/>
  <c r="G18" i="23"/>
  <c r="J27" i="23"/>
  <c r="J25" i="23"/>
  <c r="J23" i="23"/>
  <c r="J21" i="23"/>
  <c r="J18" i="23"/>
  <c r="J17" i="23"/>
  <c r="J16" i="23"/>
  <c r="J15" i="23"/>
  <c r="J14" i="23"/>
  <c r="J12" i="23"/>
  <c r="G19" i="26"/>
  <c r="G17" i="26"/>
  <c r="G16" i="26"/>
  <c r="G13" i="26"/>
  <c r="G11" i="26"/>
  <c r="G21" i="23"/>
  <c r="G23" i="23"/>
  <c r="G17" i="23"/>
  <c r="G16" i="23"/>
  <c r="G14" i="23"/>
  <c r="G12" i="23"/>
  <c r="D18" i="26"/>
  <c r="D14" i="26"/>
  <c r="D12" i="26"/>
  <c r="D13" i="26"/>
  <c r="D15" i="26"/>
  <c r="D16" i="26"/>
  <c r="D17" i="26"/>
  <c r="D19" i="26"/>
  <c r="D11" i="26"/>
  <c r="C20" i="26"/>
  <c r="D23" i="23"/>
  <c r="D25" i="23"/>
  <c r="D26" i="23"/>
  <c r="D27" i="23"/>
  <c r="D21" i="23"/>
  <c r="D12" i="23"/>
  <c r="D14" i="23"/>
  <c r="D15" i="23"/>
  <c r="D16" i="23"/>
  <c r="D17" i="23"/>
  <c r="D18" i="23"/>
  <c r="D11" i="19"/>
  <c r="C20" i="19"/>
  <c r="C11" i="21" s="1"/>
  <c r="D17" i="19"/>
  <c r="D15" i="19"/>
  <c r="D14" i="19"/>
  <c r="D13" i="19"/>
  <c r="D12" i="19"/>
  <c r="E20" i="26"/>
  <c r="D11" i="23"/>
  <c r="J11" i="23"/>
  <c r="J10" i="23" s="1"/>
  <c r="G27" i="23"/>
  <c r="G18" i="26"/>
  <c r="G14" i="26"/>
  <c r="G18" i="19"/>
  <c r="G17" i="19"/>
  <c r="G15" i="19"/>
  <c r="G14" i="19"/>
  <c r="H20" i="19"/>
  <c r="G15" i="31"/>
  <c r="D22" i="31"/>
  <c r="J16" i="31"/>
  <c r="M14" i="31"/>
  <c r="T15" i="31"/>
  <c r="M22" i="31"/>
  <c r="V14" i="31"/>
  <c r="AC14" i="31"/>
  <c r="W12" i="31"/>
  <c r="AA29" i="31"/>
  <c r="Y33" i="31"/>
  <c r="M8" i="31"/>
  <c r="R29" i="31"/>
  <c r="H28" i="44" l="1"/>
  <c r="P29" i="31"/>
  <c r="G21" i="44"/>
  <c r="G29" i="44"/>
  <c r="G10" i="44"/>
  <c r="J21" i="31"/>
  <c r="J9" i="31"/>
  <c r="S21" i="31"/>
  <c r="S30" i="31"/>
  <c r="J26" i="31"/>
  <c r="N28" i="31"/>
  <c r="M28" i="31" s="1"/>
  <c r="S14" i="31"/>
  <c r="F28" i="31"/>
  <c r="J18" i="31"/>
  <c r="J13" i="31"/>
  <c r="T12" i="31"/>
  <c r="S16" i="31"/>
  <c r="S17" i="31"/>
  <c r="S18" i="31"/>
  <c r="P12" i="31"/>
  <c r="J22" i="31"/>
  <c r="S24" i="31"/>
  <c r="S27" i="31"/>
  <c r="J17" i="31"/>
  <c r="J10" i="31"/>
  <c r="S9" i="31"/>
  <c r="S10" i="31"/>
  <c r="T29" i="31"/>
  <c r="S32" i="31"/>
  <c r="P8" i="31"/>
  <c r="S8" i="31" s="1"/>
  <c r="D13" i="23"/>
  <c r="G13" i="23"/>
  <c r="G10" i="23"/>
  <c r="J13" i="23"/>
  <c r="J19" i="23" s="1"/>
  <c r="K20" i="31"/>
  <c r="D24" i="23"/>
  <c r="H18" i="21"/>
  <c r="J18" i="21" s="1"/>
  <c r="M18" i="21" s="1"/>
  <c r="D10" i="23"/>
  <c r="E28" i="44"/>
  <c r="D14" i="44"/>
  <c r="G12" i="31"/>
  <c r="J23" i="31"/>
  <c r="G20" i="31"/>
  <c r="I29" i="31"/>
  <c r="J24" i="31"/>
  <c r="J15" i="31"/>
  <c r="J10" i="44"/>
  <c r="AB14" i="31"/>
  <c r="AC12" i="31"/>
  <c r="AB22" i="31"/>
  <c r="J21" i="44"/>
  <c r="AB16" i="31"/>
  <c r="AB17" i="31"/>
  <c r="AB18" i="31"/>
  <c r="AB19" i="31"/>
  <c r="AB33" i="31"/>
  <c r="AB23" i="31"/>
  <c r="AB25" i="31"/>
  <c r="AB31" i="31"/>
  <c r="J31" i="31"/>
  <c r="S13" i="31"/>
  <c r="P28" i="31"/>
  <c r="AC29" i="31"/>
  <c r="R12" i="31"/>
  <c r="R28" i="31" s="1"/>
  <c r="I12" i="31"/>
  <c r="H28" i="31"/>
  <c r="J32" i="31"/>
  <c r="K25" i="31"/>
  <c r="S23" i="31"/>
  <c r="S25" i="31"/>
  <c r="AB32" i="31"/>
  <c r="Y29" i="31"/>
  <c r="AB29" i="31" s="1"/>
  <c r="M29" i="31"/>
  <c r="P20" i="31"/>
  <c r="T8" i="31"/>
  <c r="D25" i="31"/>
  <c r="J25" i="31" s="1"/>
  <c r="Z28" i="31"/>
  <c r="Y28" i="31" s="1"/>
  <c r="AB21" i="31"/>
  <c r="AB27" i="31"/>
  <c r="AB26" i="31"/>
  <c r="H14" i="21"/>
  <c r="E14" i="21"/>
  <c r="D20" i="26"/>
  <c r="G20" i="19"/>
  <c r="I11" i="21" s="1"/>
  <c r="F20" i="19"/>
  <c r="H11" i="21" s="1"/>
  <c r="T20" i="31"/>
  <c r="M20" i="31"/>
  <c r="D33" i="31"/>
  <c r="M12" i="31"/>
  <c r="J15" i="21"/>
  <c r="M15" i="21" s="1"/>
  <c r="M14" i="21" s="1"/>
  <c r="S22" i="31"/>
  <c r="E12" i="31"/>
  <c r="J30" i="31"/>
  <c r="I8" i="31"/>
  <c r="J22" i="23"/>
  <c r="H17" i="21"/>
  <c r="H13" i="21" s="1"/>
  <c r="AA12" i="31"/>
  <c r="AA28" i="31" s="1"/>
  <c r="AB24" i="31"/>
  <c r="D28" i="44"/>
  <c r="G14" i="44"/>
  <c r="D21" i="44"/>
  <c r="D18" i="19"/>
  <c r="D20" i="19" s="1"/>
  <c r="D11" i="21" s="1"/>
  <c r="E11" i="21" s="1"/>
  <c r="G11" i="21" s="1"/>
  <c r="E20" i="19"/>
  <c r="R20" i="31"/>
  <c r="V12" i="31"/>
  <c r="AB12" i="31" s="1"/>
  <c r="G20" i="26"/>
  <c r="C28" i="23"/>
  <c r="C10" i="21" s="1"/>
  <c r="C12" i="21" s="1"/>
  <c r="E28" i="23"/>
  <c r="C28" i="31"/>
  <c r="D8" i="31"/>
  <c r="J8" i="31" s="1"/>
  <c r="R31" i="31"/>
  <c r="S31" i="31"/>
  <c r="Y20" i="31"/>
  <c r="AB20" i="31" s="1"/>
  <c r="AC20" i="31"/>
  <c r="I20" i="31"/>
  <c r="E17" i="21"/>
  <c r="E13" i="21" s="1"/>
  <c r="D14" i="31"/>
  <c r="J14" i="31" s="1"/>
  <c r="E29" i="31"/>
  <c r="K28" i="23"/>
  <c r="W28" i="31"/>
  <c r="V8" i="31"/>
  <c r="AB15" i="31"/>
  <c r="AA20" i="31"/>
  <c r="AB30" i="31"/>
  <c r="D20" i="31"/>
  <c r="S26" i="31"/>
  <c r="J31" i="44"/>
  <c r="J29" i="44" s="1"/>
  <c r="J20" i="44"/>
  <c r="J14" i="44" s="1"/>
  <c r="H29" i="44"/>
  <c r="J24" i="23"/>
  <c r="I28" i="23"/>
  <c r="M10" i="21" s="1"/>
  <c r="D19" i="23"/>
  <c r="H28" i="23"/>
  <c r="G28" i="23" l="1"/>
  <c r="I10" i="21" s="1"/>
  <c r="J10" i="21" s="1"/>
  <c r="K10" i="21" s="1"/>
  <c r="G28" i="44"/>
  <c r="S29" i="31"/>
  <c r="S12" i="31"/>
  <c r="G28" i="31"/>
  <c r="S20" i="31"/>
  <c r="T28" i="31"/>
  <c r="H12" i="21"/>
  <c r="D28" i="23"/>
  <c r="D10" i="21" s="1"/>
  <c r="O18" i="21"/>
  <c r="O17" i="21" s="1"/>
  <c r="M17" i="21"/>
  <c r="M13" i="21" s="1"/>
  <c r="J17" i="21"/>
  <c r="I17" i="21" s="1"/>
  <c r="O15" i="21"/>
  <c r="O14" i="21" s="1"/>
  <c r="J20" i="31"/>
  <c r="J28" i="44"/>
  <c r="AB8" i="31"/>
  <c r="I28" i="31"/>
  <c r="S28" i="31"/>
  <c r="J11" i="21"/>
  <c r="K11" i="21" s="1"/>
  <c r="F11" i="21"/>
  <c r="E28" i="31"/>
  <c r="D12" i="31"/>
  <c r="J12" i="31" s="1"/>
  <c r="K12" i="31"/>
  <c r="D29" i="31"/>
  <c r="AC28" i="31"/>
  <c r="V28" i="31"/>
  <c r="AB28" i="31" s="1"/>
  <c r="J14" i="21"/>
  <c r="M12" i="21"/>
  <c r="J28" i="23"/>
  <c r="N10" i="21" s="1"/>
  <c r="O10" i="21" s="1"/>
  <c r="P10" i="21" s="1"/>
  <c r="E10" i="21" l="1"/>
  <c r="F10" i="21" s="1"/>
  <c r="D12" i="21"/>
  <c r="J13" i="21"/>
  <c r="N17" i="21"/>
  <c r="E12" i="21"/>
  <c r="O13" i="21"/>
  <c r="J12" i="21"/>
  <c r="K28" i="31"/>
  <c r="D28" i="31"/>
  <c r="J28" i="31" s="1"/>
  <c r="J21" i="21" l="1"/>
  <c r="J20" i="26"/>
  <c r="K20" i="26"/>
  <c r="K20" i="19"/>
  <c r="K16" i="19"/>
  <c r="J20" i="19"/>
  <c r="N11" i="21" s="1"/>
  <c r="O11" i="21" s="1"/>
  <c r="O12" i="21" s="1"/>
  <c r="O21" i="21" s="1"/>
  <c r="K33" i="31" l="1"/>
  <c r="H29" i="31"/>
  <c r="K29" i="31" s="1"/>
  <c r="J33" i="31"/>
  <c r="G29" i="31" l="1"/>
  <c r="J29" i="31" s="1"/>
</calcChain>
</file>

<file path=xl/sharedStrings.xml><?xml version="1.0" encoding="utf-8"?>
<sst xmlns="http://schemas.openxmlformats.org/spreadsheetml/2006/main" count="338" uniqueCount="148">
  <si>
    <t>Nenodokļu ieņēmumi</t>
  </si>
  <si>
    <t>Nodokļu ieņēmumi</t>
  </si>
  <si>
    <t>1.0.</t>
  </si>
  <si>
    <t>2.0.</t>
  </si>
  <si>
    <t>3.0.</t>
  </si>
  <si>
    <t>5.0.</t>
  </si>
  <si>
    <t>Maksas pakalpojumi un citi pašu ieņēmumi</t>
  </si>
  <si>
    <t>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</si>
  <si>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</si>
  <si>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</si>
  <si>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</si>
  <si>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</si>
  <si>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</si>
  <si>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kultūra un sports</t>
  </si>
  <si>
    <t>Izglītība</t>
  </si>
  <si>
    <t>Sociālā aizsardzība</t>
  </si>
  <si>
    <t>Pavisam kopā izdevumi</t>
  </si>
  <si>
    <t>Ieņēmumi</t>
  </si>
  <si>
    <t>Izdevumi</t>
  </si>
  <si>
    <t>Finansēšana</t>
  </si>
  <si>
    <t>Aizņēmumi</t>
  </si>
  <si>
    <t xml:space="preserve">Jelgavas novada pašvaldības </t>
  </si>
  <si>
    <t>Grozījumi (+;-)</t>
  </si>
  <si>
    <t>Ieņēmumu pārsniegums (+)
vai deficīts(-)</t>
  </si>
  <si>
    <t>1.pielikums</t>
  </si>
  <si>
    <t>2.pielikums</t>
  </si>
  <si>
    <t>3.pielikums</t>
  </si>
  <si>
    <t>4.pielikums</t>
  </si>
  <si>
    <t>Grozījumi
 (+;-)</t>
  </si>
  <si>
    <t>10.000</t>
  </si>
  <si>
    <t>Grozījumi kopā
 (+;-)</t>
  </si>
  <si>
    <t>Subsīdijas un dotācijas</t>
  </si>
  <si>
    <t>t.sk.Ziedojumi un dāvinājumi, kas saņemti no juridiskajām personām</t>
  </si>
  <si>
    <t>t.sk.Ziedojumi un dāvinājumi, kas saņemti no fiziskajām personām</t>
  </si>
  <si>
    <t>01.000</t>
  </si>
  <si>
    <t>06.000</t>
  </si>
  <si>
    <t>Pašvaldības teritoriju un mājokļa apsaimniekošana</t>
  </si>
  <si>
    <t>08.000</t>
  </si>
  <si>
    <t>09.000</t>
  </si>
  <si>
    <t>Jelgavas novada pašvaldības</t>
  </si>
  <si>
    <t>1000</t>
  </si>
  <si>
    <t>Atlīdzība</t>
  </si>
  <si>
    <t>2000</t>
  </si>
  <si>
    <t>Preces un pakalpojumi</t>
  </si>
  <si>
    <t>3000</t>
  </si>
  <si>
    <t>4000</t>
  </si>
  <si>
    <t>Procentu izdevumi</t>
  </si>
  <si>
    <t>5000</t>
  </si>
  <si>
    <t>Pamatkapitāla veidošana</t>
  </si>
  <si>
    <t>6000</t>
  </si>
  <si>
    <t>Sociālie pabalsti</t>
  </si>
  <si>
    <t>7000</t>
  </si>
  <si>
    <t>Uzturēšanas izdevumu transferti, pašu resursu maksājumi, starptautiskā sadarbība</t>
  </si>
  <si>
    <t>8000</t>
  </si>
  <si>
    <t>Dažādi izdevumi, kas veidojas pēc uzkrāšanas principa un nav klasificēti iepriekš</t>
  </si>
  <si>
    <t>9000</t>
  </si>
  <si>
    <t>Kapitālo izdevumu transferti</t>
  </si>
  <si>
    <t>03.000</t>
  </si>
  <si>
    <t>04.000</t>
  </si>
  <si>
    <t>05.000</t>
  </si>
  <si>
    <t>Pieprasījuma noguldījumi perioda sākumā</t>
  </si>
  <si>
    <t>Pieprasījuma noguldījumi perioda beigās</t>
  </si>
  <si>
    <t>Ieņēmumu pārsniegums (+)
vai deficīts (-)</t>
  </si>
  <si>
    <t>Saņemtie aizņēmumi</t>
  </si>
  <si>
    <t>Saņemto aizņēmumu atmaksa</t>
  </si>
  <si>
    <t>Naudas līdzekļi un noguldījumi</t>
  </si>
  <si>
    <t xml:space="preserve">Jelgavas novada pašvaldības                              </t>
  </si>
  <si>
    <t>1.0.0.0.</t>
  </si>
  <si>
    <t>Ienākuma nodokļi</t>
  </si>
  <si>
    <t>4.0.0.0.</t>
  </si>
  <si>
    <t>Īpašuma nodokļi</t>
  </si>
  <si>
    <t>8.0.0.0.</t>
  </si>
  <si>
    <t>Ieņēmumi no uzņēmējdarbības un īpašuma</t>
  </si>
  <si>
    <t>9.0.0.0.</t>
  </si>
  <si>
    <t>Valsts (pašvaldību) nodevas un kancelejas nodevas</t>
  </si>
  <si>
    <t>10.0.0.0.</t>
  </si>
  <si>
    <t>Naudas sodi un sankcijas</t>
  </si>
  <si>
    <t>12.0.0.0.</t>
  </si>
  <si>
    <t>Pārējie nenodokļu ieņēmumi</t>
  </si>
  <si>
    <t>13.0.0.0.</t>
  </si>
  <si>
    <t>Ieņēmumi no valsts (pašvaldību) īpašuma iznomāšanas, pārdošanas un no nodokļu pamatparāda kapitalizācijas</t>
  </si>
  <si>
    <t>21.3.0.0.</t>
  </si>
  <si>
    <t>Ieņēmumi no budžeta iestāžu sniegtajiem maksas pakalpojumiem un citi pašu ieņēmumi</t>
  </si>
  <si>
    <t>21.4.0.0.</t>
  </si>
  <si>
    <t>Pārējie 21.3.0.0.grupā neklasificētie budžeta iestāžu ieņēmumi par budžeta iestāžu sniegtajiem maksas pakalpojumiem un citi pašu ieņēmumi</t>
  </si>
  <si>
    <t>4.0.</t>
  </si>
  <si>
    <t>Ārvalstu finanšu palīdzība</t>
  </si>
  <si>
    <t>21.1.0.0.</t>
  </si>
  <si>
    <t>Budžeta iestādes ieņēmumi no ārvalstu finanšu palīdzības</t>
  </si>
  <si>
    <t>17.0.0.0.</t>
  </si>
  <si>
    <t>No valsts budžeta daļēji finansēto atvasināto publisko personu un budžeta nefinansēto iestāžu transferti</t>
  </si>
  <si>
    <t>18.0.0.0.</t>
  </si>
  <si>
    <t>Valsts budžeta transferti</t>
  </si>
  <si>
    <t>19.0.0.0.</t>
  </si>
  <si>
    <t>Pašvaldību budžetu transferti</t>
  </si>
  <si>
    <t>Kopā ieņēmumi</t>
  </si>
  <si>
    <t>7.pielikums</t>
  </si>
  <si>
    <t>5.0.0.0.</t>
  </si>
  <si>
    <t>Nodokļi par pakalpojumiem un precēm</t>
  </si>
  <si>
    <t>Izdevumi atbilstoši funkcionālajām kategorijām</t>
  </si>
  <si>
    <t>Izdevumi atbilstoši ekonomiskajām kategorijām</t>
  </si>
  <si>
    <t>8.pielikums</t>
  </si>
  <si>
    <t>23.400</t>
  </si>
  <si>
    <t>23.500</t>
  </si>
  <si>
    <t>07.000</t>
  </si>
  <si>
    <t>Veselība</t>
  </si>
  <si>
    <t>Sociālie pabalsti (t.skaitā maksājumi iedzīvotājiem un kompensācijas)</t>
  </si>
  <si>
    <t>saistošajiem noteikumiem Nr.11</t>
  </si>
  <si>
    <t>Apstiprināts
Autoceļu fonds 28.09.2016.</t>
  </si>
  <si>
    <t>Apstiprināts
Dabas resursu nodoklis 28.09.2016.</t>
  </si>
  <si>
    <t>Apstiprināts budžets KOPĀ 28.09.2016.</t>
  </si>
  <si>
    <t>21.0.0.0.</t>
  </si>
  <si>
    <t>Budžeta iestāžu ieņēmumi</t>
  </si>
  <si>
    <t>Apstiprināts budžets 28.09.2016.</t>
  </si>
  <si>
    <t>19.100</t>
  </si>
  <si>
    <t>Pašvaldības budžeta iekšējie transferti starp vienas pašvaldības budžeta veidiem</t>
  </si>
  <si>
    <t>saistošajiem noteikumiem Nr.12</t>
  </si>
  <si>
    <t>Apstiprināts budžets 28.12.2016.</t>
  </si>
  <si>
    <t>Jelgavas novada pašvaldības 2016.gada 28.decembra</t>
  </si>
  <si>
    <t>Apstiprināts
Autoceļu fonds 28.12.2016.</t>
  </si>
  <si>
    <t>Apstiprināts
Dabas resursu nodoklis 28.12.2016.</t>
  </si>
  <si>
    <t>Apstiprināts budžets KOPĀ 28.12.2016.</t>
  </si>
  <si>
    <t>saistošajiem noteikumiem Nr.5</t>
  </si>
  <si>
    <t>Speciālā budžeta ieņēmumu un izdevumu kopsavilkums 2017.gadam</t>
  </si>
  <si>
    <t>Jelgavas novada pašvaldības 2017.gada 24.maija</t>
  </si>
  <si>
    <t>Apstiprināts
 Autoceļu fonds 31.01.2017.</t>
  </si>
  <si>
    <t>Apstiprināts
Autoceļu fonds 24.05.2017.</t>
  </si>
  <si>
    <t>Apstiprināts
Dabas resursu nodoklis
31.01.2017.</t>
  </si>
  <si>
    <t>Apstiprināts
Dabas resursu nodoklis 24.05.2017.</t>
  </si>
  <si>
    <t>Apstiprināts budžets KOPĀ
31.01.2017.</t>
  </si>
  <si>
    <t>Apstiprināts budžets KOPĀ 24.05.2017.</t>
  </si>
  <si>
    <t>Apstiprināts budžets 31.01.2017.</t>
  </si>
  <si>
    <t>Apstiprināts budžets 24.05.2017.</t>
  </si>
  <si>
    <t>Ziedojumu un dāvinājumu ieņēmumu un izdevumu kopsavilkums 2017.gadam</t>
  </si>
  <si>
    <t>Pamatbudžeta ieņēmumu kopsavilkums 2017.gadam</t>
  </si>
  <si>
    <t>Pamatbudžeta izdevumu kopsavilkums atbilstoši funkcionālajām kategorijām 2017.gadam</t>
  </si>
  <si>
    <t>Pamatbudžeta izdevumu kopsavilkums atbilstoši ekonomiskajām kategorijām 2017.gadam</t>
  </si>
  <si>
    <t xml:space="preserve">Pamatbudžeta ieņēmumu un izdevumu kopsavilkums 2017.gadam                                         </t>
  </si>
  <si>
    <t>Izpilddirektors</t>
  </si>
  <si>
    <t>I.Romānovs</t>
  </si>
  <si>
    <t>Sagatavoja B.Cirmane, 63012555</t>
  </si>
  <si>
    <t>Apstiprināts budžets 25.10.2017.</t>
  </si>
  <si>
    <t>Grozījumi 25.10.2017.</t>
  </si>
  <si>
    <t>Apstiprināts
Autoceļu fonds 25.10.2017.</t>
  </si>
  <si>
    <t>Apstiprināts
Dabas resursu nodoklis 25.10.2017.</t>
  </si>
  <si>
    <t>Apstiprināts budžets KOPĀ
24.05.2017.</t>
  </si>
  <si>
    <t>Apstiprināts budžets KOPĀ 25.10.2017.</t>
  </si>
  <si>
    <t>Jelgavas novada pašvaldības 2017.gada 25.oktobra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</si>
</sst>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Ls&quot;\ * #,##0.00_-;\-&quot;Ls&quot;\ * #,##0.00_-;_-&quot;Ls&quot;\ * &quot;-&quot;??_-;_-@_-"/>
    <numFmt numFmtId="43" formatCode="_-* #,##0.00_-;\-* #,##0.00_-;_-* &quot;-&quot;??_-;_-@_-"/>
    <numFmt numFmtId="164" formatCode="#,##0.000"/>
    <numFmt numFmtId="165" formatCode="#,##0.0000"/>
    <numFmt numFmtId="166" formatCode="#,##0_ ;[Red]\-#,##0\ "/>
    <numFmt numFmtId="167" formatCode="_-* #,##0.00_-;\-* #,##0.00_-;_-* \-??_-;_-@_-"/>
    <numFmt numFmtId="168" formatCode="0\.0"/>
    <numFmt numFmtId="169" formatCode="_-&quot;Ls &quot;* #,##0.00_-;&quot;-Ls &quot;* #,##0.00_-;_-&quot;Ls &quot;* \-??_-;_-@_-"/>
    <numFmt numFmtId="170" formatCode="_-* #,##0.00\ _L_s_-;\-* #,##0.00\ _L_s_-;_-* &quot;-&quot;??\ _L_s_-;_-@_-"/>
  </numFmts>
  <fonts count="72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 Baltic"/>
      <charset val="186"/>
    </font>
    <font>
      <sz val="8"/>
      <color indexed="10"/>
      <name val="Tahoma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2"/>
      <charset val="186"/>
    </font>
    <font>
      <sz val="11"/>
      <color indexed="20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9"/>
      <name val="Times New Roman"/>
      <family val="1"/>
      <charset val="186"/>
    </font>
    <font>
      <sz val="10"/>
      <name val="BaltHelvetica"/>
    </font>
    <font>
      <sz val="10"/>
      <name val="BaltGaramond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3F3F76"/>
      <name val="Calibri"/>
      <family val="2"/>
      <charset val="186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2">
    <xf numFmtId="0" fontId="0" fillId="0" borderId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0" fillId="22" borderId="0" applyNumberFormat="0" applyBorder="0" applyAlignment="0" applyProtection="0"/>
    <xf numFmtId="0" fontId="4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4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4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4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4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41" fillId="5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20" fillId="2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43" fillId="61" borderId="20" applyNumberFormat="0" applyAlignment="0" applyProtection="0"/>
    <xf numFmtId="0" fontId="16" fillId="30" borderId="1" applyNumberFormat="0" applyAlignment="0" applyProtection="0"/>
    <xf numFmtId="0" fontId="43" fillId="61" borderId="20" applyNumberFormat="0" applyAlignment="0" applyProtection="0"/>
    <xf numFmtId="0" fontId="43" fillId="61" borderId="20" applyNumberFormat="0" applyAlignment="0" applyProtection="0"/>
    <xf numFmtId="0" fontId="16" fillId="30" borderId="1" applyNumberFormat="0" applyAlignment="0" applyProtection="0"/>
    <xf numFmtId="0" fontId="21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44" fillId="61" borderId="20" applyNumberFormat="0" applyAlignment="0" applyProtection="0"/>
    <xf numFmtId="0" fontId="43" fillId="61" borderId="20" applyNumberFormat="0" applyAlignment="0" applyProtection="0"/>
    <xf numFmtId="0" fontId="21" fillId="30" borderId="1" applyNumberFormat="0" applyAlignment="0" applyProtection="0"/>
    <xf numFmtId="0" fontId="43" fillId="61" borderId="20" applyNumberFormat="0" applyAlignment="0" applyProtection="0"/>
    <xf numFmtId="0" fontId="22" fillId="31" borderId="2" applyNumberFormat="0" applyAlignment="0" applyProtection="0"/>
    <xf numFmtId="0" fontId="45" fillId="62" borderId="21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45" fillId="62" borderId="21" applyNumberFormat="0" applyAlignment="0" applyProtection="0"/>
    <xf numFmtId="0" fontId="45" fillId="62" borderId="21" applyNumberFormat="0" applyAlignment="0" applyProtection="0"/>
    <xf numFmtId="0" fontId="45" fillId="62" borderId="21" applyNumberFormat="0" applyAlignment="0" applyProtection="0"/>
    <xf numFmtId="0" fontId="22" fillId="31" borderId="2" applyNumberFormat="0" applyAlignment="0" applyProtection="0"/>
    <xf numFmtId="43" fontId="6" fillId="0" borderId="0" applyFont="0" applyFill="0" applyBorder="0" applyAlignment="0" applyProtection="0"/>
    <xf numFmtId="167" fontId="11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47" fillId="63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24" fillId="7" borderId="0" applyNumberFormat="0" applyBorder="0" applyAlignment="0" applyProtection="0"/>
    <xf numFmtId="0" fontId="25" fillId="0" borderId="3" applyNumberFormat="0" applyFill="0" applyAlignment="0" applyProtection="0"/>
    <xf numFmtId="0" fontId="48" fillId="0" borderId="22" applyNumberFormat="0" applyFill="0" applyAlignment="0" applyProtection="0"/>
    <xf numFmtId="0" fontId="25" fillId="0" borderId="3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49" fillId="0" borderId="23" applyNumberFormat="0" applyFill="0" applyAlignment="0" applyProtection="0"/>
    <xf numFmtId="0" fontId="26" fillId="0" borderId="4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50" fillId="0" borderId="24" applyNumberFormat="0" applyFill="0" applyAlignment="0" applyProtection="0"/>
    <xf numFmtId="0" fontId="27" fillId="0" borderId="5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13" borderId="1" applyNumberFormat="0" applyAlignment="0" applyProtection="0"/>
    <xf numFmtId="0" fontId="53" fillId="64" borderId="20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28" fillId="13" borderId="1" applyNumberFormat="0" applyAlignment="0" applyProtection="0"/>
    <xf numFmtId="0" fontId="52" fillId="64" borderId="20" applyNumberFormat="0" applyAlignment="0" applyProtection="0"/>
    <xf numFmtId="0" fontId="52" fillId="64" borderId="20" applyNumberFormat="0" applyAlignment="0" applyProtection="0"/>
    <xf numFmtId="0" fontId="54" fillId="65" borderId="20" applyNumberFormat="0" applyAlignment="0" applyProtection="0"/>
    <xf numFmtId="0" fontId="29" fillId="0" borderId="6" applyNumberFormat="0" applyFill="0" applyAlignment="0" applyProtection="0"/>
    <xf numFmtId="0" fontId="55" fillId="0" borderId="25" applyNumberFormat="0" applyFill="0" applyAlignment="0" applyProtection="0"/>
    <xf numFmtId="0" fontId="29" fillId="0" borderId="6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29" fillId="0" borderId="6" applyNumberFormat="0" applyFill="0" applyAlignment="0" applyProtection="0"/>
    <xf numFmtId="0" fontId="30" fillId="32" borderId="0" applyNumberFormat="0" applyBorder="0" applyAlignment="0" applyProtection="0"/>
    <xf numFmtId="0" fontId="56" fillId="6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30" fillId="32" borderId="0" applyNumberFormat="0" applyBorder="0" applyAlignment="0" applyProtection="0"/>
    <xf numFmtId="0" fontId="57" fillId="6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58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1" fillId="0" borderId="0"/>
    <xf numFmtId="0" fontId="40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2" fillId="0" borderId="0" applyNumberFormat="0" applyBorder="0" applyProtection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63" fillId="0" borderId="0" applyNumberFormat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38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7" fillId="0" borderId="0"/>
    <xf numFmtId="0" fontId="12" fillId="0" borderId="0" applyNumberFormat="0" applyFill="0" applyBorder="0" applyAlignment="0" applyProtection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40" fillId="0" borderId="0"/>
    <xf numFmtId="0" fontId="64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13" fillId="0" borderId="0"/>
    <xf numFmtId="0" fontId="61" fillId="0" borderId="0"/>
    <xf numFmtId="0" fontId="40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11" fillId="0" borderId="0"/>
    <xf numFmtId="0" fontId="6" fillId="0" borderId="0"/>
    <xf numFmtId="0" fontId="17" fillId="0" borderId="0"/>
    <xf numFmtId="0" fontId="12" fillId="0" borderId="0" applyNumberFormat="0" applyFill="0" applyBorder="0" applyAlignment="0" applyProtection="0"/>
    <xf numFmtId="0" fontId="17" fillId="0" borderId="0"/>
    <xf numFmtId="0" fontId="6" fillId="0" borderId="0"/>
    <xf numFmtId="0" fontId="1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3" fillId="0" borderId="0"/>
    <xf numFmtId="0" fontId="12" fillId="0" borderId="0" applyNumberFormat="0" applyFill="0" applyBorder="0" applyAlignment="0" applyProtection="0"/>
    <xf numFmtId="0" fontId="13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14" fillId="0" borderId="0"/>
    <xf numFmtId="0" fontId="39" fillId="0" borderId="0"/>
    <xf numFmtId="0" fontId="62" fillId="0" borderId="0" applyNumberFormat="0" applyBorder="0" applyProtection="0"/>
    <xf numFmtId="0" fontId="39" fillId="0" borderId="0"/>
    <xf numFmtId="0" fontId="39" fillId="0" borderId="0"/>
    <xf numFmtId="0" fontId="62" fillId="0" borderId="0" applyNumberFormat="0" applyBorder="0" applyProtection="0"/>
    <xf numFmtId="0" fontId="62" fillId="0" borderId="0" applyNumberFormat="0" applyBorder="0" applyProtection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6" fillId="33" borderId="7" applyNumberFormat="0" applyAlignment="0" applyProtection="0"/>
    <xf numFmtId="0" fontId="6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6" fillId="33" borderId="7" applyNumberForma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40" fillId="67" borderId="26" applyNumberFormat="0" applyFont="0" applyAlignment="0" applyProtection="0"/>
    <xf numFmtId="0" fontId="13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32" fillId="30" borderId="8" applyNumberFormat="0" applyAlignment="0" applyProtection="0"/>
    <xf numFmtId="0" fontId="65" fillId="61" borderId="27" applyNumberFormat="0" applyAlignment="0" applyProtection="0"/>
    <xf numFmtId="0" fontId="32" fillId="30" borderId="8" applyNumberFormat="0" applyAlignment="0" applyProtection="0"/>
    <xf numFmtId="0" fontId="32" fillId="30" borderId="8" applyNumberFormat="0" applyAlignment="0" applyProtection="0"/>
    <xf numFmtId="0" fontId="65" fillId="61" borderId="27" applyNumberFormat="0" applyAlignment="0" applyProtection="0"/>
    <xf numFmtId="0" fontId="65" fillId="61" borderId="27" applyNumberFormat="0" applyAlignment="0" applyProtection="0"/>
    <xf numFmtId="0" fontId="65" fillId="61" borderId="27" applyNumberFormat="0" applyAlignment="0" applyProtection="0"/>
    <xf numFmtId="0" fontId="32" fillId="30" borderId="8" applyNumberFormat="0" applyAlignment="0" applyProtection="0"/>
    <xf numFmtId="0" fontId="36" fillId="0" borderId="0"/>
    <xf numFmtId="9" fontId="6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67" fillId="0" borderId="28" applyNumberFormat="0" applyFill="0" applyAlignment="0" applyProtection="0"/>
    <xf numFmtId="0" fontId="33" fillId="0" borderId="9" applyNumberFormat="0" applyFill="0" applyAlignment="0" applyProtection="0"/>
    <xf numFmtId="0" fontId="67" fillId="0" borderId="28" applyNumberFormat="0" applyFill="0" applyAlignment="0" applyProtection="0"/>
    <xf numFmtId="0" fontId="67" fillId="0" borderId="28" applyNumberFormat="0" applyFill="0" applyAlignment="0" applyProtection="0"/>
    <xf numFmtId="0" fontId="67" fillId="0" borderId="28" applyNumberFormat="0" applyFill="0" applyAlignment="0" applyProtection="0"/>
    <xf numFmtId="0" fontId="33" fillId="0" borderId="9" applyNumberFormat="0" applyFill="0" applyAlignment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0" fontId="3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792" applyFont="1" applyAlignment="1">
      <alignment horizontal="right"/>
    </xf>
    <xf numFmtId="0" fontId="1" fillId="0" borderId="0" xfId="792" applyFont="1"/>
    <xf numFmtId="166" fontId="1" fillId="0" borderId="10" xfId="792" applyNumberFormat="1" applyFont="1" applyBorder="1"/>
    <xf numFmtId="0" fontId="1" fillId="0" borderId="0" xfId="792" applyFont="1" applyBorder="1"/>
    <xf numFmtId="0" fontId="3" fillId="0" borderId="0" xfId="792" applyNumberFormat="1" applyFont="1" applyFill="1" applyBorder="1" applyAlignment="1">
      <alignment horizontal="left" vertical="center" wrapText="1" indent="4"/>
    </xf>
    <xf numFmtId="0" fontId="3" fillId="0" borderId="0" xfId="792" applyNumberFormat="1" applyFont="1" applyFill="1" applyBorder="1" applyAlignment="1">
      <alignment horizontal="left" vertical="center" wrapText="1" indent="5"/>
    </xf>
    <xf numFmtId="166" fontId="1" fillId="0" borderId="0" xfId="792" applyNumberFormat="1" applyFont="1"/>
    <xf numFmtId="0" fontId="3" fillId="0" borderId="0" xfId="792" applyNumberFormat="1" applyFont="1" applyFill="1" applyBorder="1" applyAlignment="1">
      <alignment horizontal="left" vertical="center" wrapText="1" indent="3"/>
    </xf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1"/>
    </xf>
    <xf numFmtId="0" fontId="3" fillId="0" borderId="0" xfId="792" applyNumberFormat="1" applyFont="1" applyFill="1" applyBorder="1" applyAlignment="1">
      <alignment horizontal="left" vertical="center" wrapText="1" indent="2"/>
    </xf>
    <xf numFmtId="0" fontId="3" fillId="0" borderId="0" xfId="792" applyNumberFormat="1" applyFont="1" applyFill="1" applyBorder="1" applyAlignment="1">
      <alignment horizontal="left" vertical="center" wrapText="1" indent="6"/>
    </xf>
    <xf numFmtId="0" fontId="2" fillId="0" borderId="10" xfId="792" applyFont="1" applyBorder="1" applyAlignment="1">
      <alignment horizontal="center" textRotation="90"/>
    </xf>
    <xf numFmtId="0" fontId="7" fillId="0" borderId="11" xfId="792" applyFont="1" applyBorder="1"/>
    <xf numFmtId="165" fontId="2" fillId="0" borderId="0" xfId="792" applyNumberFormat="1" applyFont="1" applyBorder="1" applyAlignment="1">
      <alignment horizontal="right" vertical="top" wrapText="1"/>
    </xf>
    <xf numFmtId="0" fontId="4" fillId="0" borderId="0" xfId="792" applyNumberFormat="1" applyFont="1" applyFill="1" applyBorder="1" applyAlignment="1">
      <alignment horizontal="left" vertical="center" wrapText="1" indent="3"/>
    </xf>
    <xf numFmtId="3" fontId="1" fillId="0" borderId="0" xfId="792" applyNumberFormat="1" applyFont="1" applyBorder="1" applyAlignment="1">
      <alignment horizontal="right" vertical="top" wrapText="1"/>
    </xf>
    <xf numFmtId="3" fontId="4" fillId="0" borderId="10" xfId="792" applyNumberFormat="1" applyFont="1" applyBorder="1" applyAlignment="1">
      <alignment vertical="center" wrapText="1"/>
    </xf>
    <xf numFmtId="3" fontId="4" fillId="34" borderId="10" xfId="792" applyNumberFormat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4" fillId="0" borderId="10" xfId="0" applyFont="1" applyBorder="1" applyAlignment="1">
      <alignment horizontal="center" textRotation="90"/>
    </xf>
    <xf numFmtId="0" fontId="3" fillId="0" borderId="11" xfId="0" applyFont="1" applyBorder="1"/>
    <xf numFmtId="3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NumberFormat="1" applyFont="1" applyFill="1" applyBorder="1" applyAlignment="1">
      <alignment horizontal="left" vertical="center" wrapText="1" indent="4"/>
    </xf>
    <xf numFmtId="0" fontId="3" fillId="0" borderId="0" xfId="0" applyNumberFormat="1" applyFont="1" applyFill="1" applyBorder="1" applyAlignment="1">
      <alignment horizontal="left" vertical="center" wrapText="1" indent="5"/>
    </xf>
    <xf numFmtId="0" fontId="3" fillId="0" borderId="0" xfId="0" applyNumberFormat="1" applyFont="1" applyFill="1" applyBorder="1" applyAlignment="1">
      <alignment horizontal="left" vertical="center" wrapText="1" indent="3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4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horizontal="left" vertical="center" wrapText="1" indent="2"/>
    </xf>
    <xf numFmtId="0" fontId="3" fillId="0" borderId="0" xfId="0" applyNumberFormat="1" applyFont="1" applyFill="1" applyBorder="1" applyAlignment="1">
      <alignment horizontal="left" vertical="center" wrapText="1" indent="6"/>
    </xf>
    <xf numFmtId="166" fontId="1" fillId="0" borderId="0" xfId="0" applyNumberFormat="1" applyFont="1"/>
    <xf numFmtId="166" fontId="2" fillId="0" borderId="10" xfId="792" applyNumberFormat="1" applyFont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" fillId="0" borderId="10" xfId="0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3" xfId="792" applyNumberFormat="1" applyFont="1" applyBorder="1"/>
    <xf numFmtId="164" fontId="2" fillId="0" borderId="13" xfId="792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textRotation="90"/>
    </xf>
    <xf numFmtId="3" fontId="7" fillId="0" borderId="11" xfId="0" applyNumberFormat="1" applyFont="1" applyBorder="1"/>
    <xf numFmtId="3" fontId="4" fillId="68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left" vertical="center" wrapText="1" indent="3"/>
    </xf>
    <xf numFmtId="3" fontId="3" fillId="0" borderId="0" xfId="0" applyNumberFormat="1" applyFont="1" applyFill="1" applyBorder="1" applyAlignment="1">
      <alignment horizontal="left" vertical="center" wrapText="1" indent="4"/>
    </xf>
    <xf numFmtId="3" fontId="3" fillId="0" borderId="0" xfId="0" applyNumberFormat="1" applyFont="1" applyFill="1" applyBorder="1" applyAlignment="1">
      <alignment horizontal="left" vertical="center" wrapText="1" indent="5"/>
    </xf>
    <xf numFmtId="3" fontId="3" fillId="0" borderId="0" xfId="0" applyNumberFormat="1" applyFont="1" applyFill="1" applyBorder="1" applyAlignment="1">
      <alignment horizontal="left" vertical="center" wrapText="1" indent="6"/>
    </xf>
    <xf numFmtId="3" fontId="4" fillId="0" borderId="0" xfId="0" applyNumberFormat="1" applyFont="1" applyFill="1" applyBorder="1" applyAlignment="1">
      <alignment horizontal="left" vertical="center" wrapText="1" indent="1"/>
    </xf>
    <xf numFmtId="3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left" vertical="center" wrapText="1" indent="2"/>
    </xf>
    <xf numFmtId="3" fontId="3" fillId="0" borderId="0" xfId="0" applyNumberFormat="1" applyFont="1" applyFill="1" applyBorder="1" applyAlignment="1">
      <alignment horizontal="left" vertical="center" wrapText="1" indent="3"/>
    </xf>
    <xf numFmtId="3" fontId="4" fillId="0" borderId="0" xfId="0" applyNumberFormat="1" applyFont="1" applyFill="1" applyBorder="1" applyAlignment="1">
      <alignment horizontal="left" vertical="center" wrapText="1" indent="2"/>
    </xf>
    <xf numFmtId="3" fontId="10" fillId="0" borderId="14" xfId="0" applyNumberFormat="1" applyFont="1" applyFill="1" applyBorder="1" applyAlignment="1">
      <alignment horizontal="right" wrapText="1"/>
    </xf>
    <xf numFmtId="166" fontId="1" fillId="0" borderId="10" xfId="0" applyNumberFormat="1" applyFont="1" applyFill="1" applyBorder="1"/>
    <xf numFmtId="166" fontId="1" fillId="0" borderId="13" xfId="0" applyNumberFormat="1" applyFont="1" applyFill="1" applyBorder="1"/>
    <xf numFmtId="3" fontId="2" fillId="68" borderId="10" xfId="635" applyNumberFormat="1" applyFont="1" applyFill="1" applyBorder="1" applyAlignment="1"/>
    <xf numFmtId="3" fontId="2" fillId="68" borderId="13" xfId="635" applyNumberFormat="1" applyFont="1" applyFill="1" applyBorder="1" applyAlignment="1"/>
    <xf numFmtId="166" fontId="2" fillId="68" borderId="10" xfId="792" applyNumberFormat="1" applyFont="1" applyFill="1" applyBorder="1" applyAlignment="1">
      <alignment horizontal="right" wrapText="1"/>
    </xf>
    <xf numFmtId="166" fontId="2" fillId="68" borderId="10" xfId="792" applyNumberFormat="1" applyFont="1" applyFill="1" applyBorder="1" applyAlignment="1">
      <alignment horizontal="right"/>
    </xf>
    <xf numFmtId="166" fontId="2" fillId="34" borderId="10" xfId="792" applyNumberFormat="1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/>
    </xf>
    <xf numFmtId="3" fontId="2" fillId="68" borderId="14" xfId="0" applyNumberFormat="1" applyFont="1" applyFill="1" applyBorder="1" applyAlignment="1">
      <alignment horizontal="right"/>
    </xf>
    <xf numFmtId="0" fontId="1" fillId="0" borderId="0" xfId="717" applyFont="1"/>
    <xf numFmtId="0" fontId="69" fillId="0" borderId="0" xfId="792" applyFont="1" applyAlignment="1">
      <alignment horizontal="right"/>
    </xf>
    <xf numFmtId="166" fontId="5" fillId="0" borderId="10" xfId="717" applyNumberFormat="1" applyFont="1" applyFill="1" applyBorder="1"/>
    <xf numFmtId="166" fontId="1" fillId="0" borderId="10" xfId="717" applyNumberFormat="1" applyFont="1" applyFill="1" applyBorder="1"/>
    <xf numFmtId="166" fontId="2" fillId="0" borderId="10" xfId="717" applyNumberFormat="1" applyFont="1" applyFill="1" applyBorder="1"/>
    <xf numFmtId="0" fontId="2" fillId="0" borderId="0" xfId="717" applyFont="1" applyBorder="1" applyAlignment="1">
      <alignment wrapText="1"/>
    </xf>
    <xf numFmtId="0" fontId="2" fillId="0" borderId="0" xfId="717" applyFont="1" applyBorder="1"/>
    <xf numFmtId="0" fontId="1" fillId="0" borderId="0" xfId="717" applyFont="1" applyBorder="1"/>
    <xf numFmtId="3" fontId="1" fillId="0" borderId="0" xfId="792" applyNumberFormat="1" applyFont="1"/>
    <xf numFmtId="3" fontId="4" fillId="69" borderId="10" xfId="0" applyNumberFormat="1" applyFont="1" applyFill="1" applyBorder="1" applyAlignment="1">
      <alignment horizontal="center" vertical="center" wrapText="1"/>
    </xf>
    <xf numFmtId="3" fontId="2" fillId="69" borderId="10" xfId="635" applyNumberFormat="1" applyFont="1" applyFill="1" applyBorder="1" applyAlignment="1"/>
    <xf numFmtId="3" fontId="2" fillId="69" borderId="13" xfId="635" applyNumberFormat="1" applyFont="1" applyFill="1" applyBorder="1" applyAlignment="1"/>
    <xf numFmtId="3" fontId="2" fillId="69" borderId="10" xfId="0" applyNumberFormat="1" applyFont="1" applyFill="1" applyBorder="1"/>
    <xf numFmtId="3" fontId="2" fillId="69" borderId="13" xfId="0" applyNumberFormat="1" applyFont="1" applyFill="1" applyBorder="1"/>
    <xf numFmtId="3" fontId="2" fillId="69" borderId="14" xfId="0" applyNumberFormat="1" applyFont="1" applyFill="1" applyBorder="1" applyAlignment="1">
      <alignment horizontal="right"/>
    </xf>
    <xf numFmtId="166" fontId="2" fillId="69" borderId="10" xfId="792" applyNumberFormat="1" applyFont="1" applyFill="1" applyBorder="1" applyAlignment="1">
      <alignment horizontal="right" wrapText="1"/>
    </xf>
    <xf numFmtId="166" fontId="2" fillId="69" borderId="10" xfId="792" applyNumberFormat="1" applyFont="1" applyFill="1" applyBorder="1" applyAlignment="1">
      <alignment horizontal="right"/>
    </xf>
    <xf numFmtId="3" fontId="1" fillId="69" borderId="13" xfId="635" applyNumberFormat="1" applyFont="1" applyFill="1" applyBorder="1" applyAlignment="1">
      <alignment horizontal="right"/>
    </xf>
    <xf numFmtId="3" fontId="1" fillId="68" borderId="13" xfId="635" applyNumberFormat="1" applyFont="1" applyFill="1" applyBorder="1" applyAlignment="1">
      <alignment horizontal="right"/>
    </xf>
    <xf numFmtId="3" fontId="1" fillId="69" borderId="15" xfId="635" applyNumberFormat="1" applyFont="1" applyFill="1" applyBorder="1" applyAlignment="1">
      <alignment horizontal="right"/>
    </xf>
    <xf numFmtId="3" fontId="1" fillId="68" borderId="15" xfId="635" applyNumberFormat="1" applyFont="1" applyFill="1" applyBorder="1" applyAlignment="1">
      <alignment horizontal="right"/>
    </xf>
    <xf numFmtId="3" fontId="1" fillId="69" borderId="10" xfId="635" applyNumberFormat="1" applyFont="1" applyFill="1" applyBorder="1" applyAlignment="1">
      <alignment horizontal="right"/>
    </xf>
    <xf numFmtId="3" fontId="1" fillId="68" borderId="10" xfId="635" applyNumberFormat="1" applyFont="1" applyFill="1" applyBorder="1" applyAlignment="1">
      <alignment horizontal="right"/>
    </xf>
    <xf numFmtId="0" fontId="4" fillId="35" borderId="13" xfId="635" applyFont="1" applyFill="1" applyBorder="1"/>
    <xf numFmtId="0" fontId="69" fillId="0" borderId="0" xfId="792" applyFont="1"/>
    <xf numFmtId="0" fontId="5" fillId="0" borderId="0" xfId="635" applyFont="1"/>
    <xf numFmtId="166" fontId="1" fillId="0" borderId="14" xfId="0" applyNumberFormat="1" applyFont="1" applyFill="1" applyBorder="1"/>
    <xf numFmtId="3" fontId="2" fillId="68" borderId="14" xfId="0" applyNumberFormat="1" applyFont="1" applyFill="1" applyBorder="1"/>
    <xf numFmtId="49" fontId="2" fillId="0" borderId="14" xfId="890" applyNumberFormat="1" applyFont="1" applyBorder="1" applyAlignment="1">
      <alignment horizontal="center" wrapText="1"/>
    </xf>
    <xf numFmtId="166" fontId="2" fillId="69" borderId="14" xfId="792" applyNumberFormat="1" applyFont="1" applyFill="1" applyBorder="1"/>
    <xf numFmtId="166" fontId="2" fillId="0" borderId="14" xfId="792" applyNumberFormat="1" applyFont="1" applyBorder="1"/>
    <xf numFmtId="166" fontId="2" fillId="68" borderId="14" xfId="792" applyNumberFormat="1" applyFont="1" applyFill="1" applyBorder="1"/>
    <xf numFmtId="0" fontId="5" fillId="0" borderId="14" xfId="792" applyNumberFormat="1" applyFont="1" applyFill="1" applyBorder="1" applyAlignment="1">
      <alignment horizontal="right" wrapText="1"/>
    </xf>
    <xf numFmtId="165" fontId="2" fillId="0" borderId="14" xfId="792" applyNumberFormat="1" applyFont="1" applyBorder="1" applyAlignment="1">
      <alignment horizontal="center" wrapText="1"/>
    </xf>
    <xf numFmtId="0" fontId="69" fillId="0" borderId="0" xfId="0" applyFont="1"/>
    <xf numFmtId="3" fontId="5" fillId="0" borderId="0" xfId="635" applyNumberFormat="1" applyFont="1"/>
    <xf numFmtId="166" fontId="1" fillId="0" borderId="16" xfId="0" applyNumberFormat="1" applyFont="1" applyFill="1" applyBorder="1" applyAlignment="1">
      <alignment horizontal="right"/>
    </xf>
    <xf numFmtId="166" fontId="1" fillId="0" borderId="17" xfId="0" applyNumberFormat="1" applyFont="1" applyFill="1" applyBorder="1" applyAlignment="1">
      <alignment horizontal="right"/>
    </xf>
    <xf numFmtId="3" fontId="69" fillId="0" borderId="0" xfId="0" applyNumberFormat="1" applyFont="1"/>
    <xf numFmtId="49" fontId="2" fillId="0" borderId="10" xfId="890" applyNumberFormat="1" applyFont="1" applyBorder="1" applyAlignment="1">
      <alignment horizontal="center" wrapText="1"/>
    </xf>
    <xf numFmtId="3" fontId="2" fillId="68" borderId="10" xfId="635" applyNumberFormat="1" applyFont="1" applyFill="1" applyBorder="1"/>
    <xf numFmtId="166" fontId="2" fillId="0" borderId="10" xfId="792" applyNumberFormat="1" applyFont="1" applyBorder="1" applyAlignment="1">
      <alignment horizontal="center" wrapText="1"/>
    </xf>
    <xf numFmtId="49" fontId="2" fillId="0" borderId="10" xfId="635" applyNumberFormat="1" applyFont="1" applyBorder="1" applyAlignment="1">
      <alignment horizontal="center" wrapText="1"/>
    </xf>
    <xf numFmtId="0" fontId="1" fillId="0" borderId="0" xfId="874" applyFont="1" applyAlignment="1">
      <alignment horizontal="right"/>
    </xf>
    <xf numFmtId="0" fontId="9" fillId="0" borderId="0" xfId="717" applyFont="1"/>
    <xf numFmtId="0" fontId="5" fillId="0" borderId="0" xfId="717" applyFont="1"/>
    <xf numFmtId="166" fontId="5" fillId="70" borderId="10" xfId="717" applyNumberFormat="1" applyFont="1" applyFill="1" applyBorder="1"/>
    <xf numFmtId="49" fontId="2" fillId="0" borderId="10" xfId="794" applyNumberFormat="1" applyFont="1" applyBorder="1" applyAlignment="1">
      <alignment horizontal="center" wrapText="1"/>
    </xf>
    <xf numFmtId="0" fontId="2" fillId="0" borderId="12" xfId="717" applyFont="1" applyBorder="1" applyAlignment="1">
      <alignment wrapText="1"/>
    </xf>
    <xf numFmtId="166" fontId="1" fillId="70" borderId="10" xfId="717" applyNumberFormat="1" applyFont="1" applyFill="1" applyBorder="1"/>
    <xf numFmtId="166" fontId="2" fillId="70" borderId="10" xfId="717" applyNumberFormat="1" applyFont="1" applyFill="1" applyBorder="1"/>
    <xf numFmtId="0" fontId="4" fillId="0" borderId="10" xfId="794" applyNumberFormat="1" applyFont="1" applyFill="1" applyBorder="1" applyAlignment="1">
      <alignment horizontal="right" wrapText="1"/>
    </xf>
    <xf numFmtId="0" fontId="1" fillId="0" borderId="0" xfId="718" applyFont="1"/>
    <xf numFmtId="0" fontId="9" fillId="0" borderId="0" xfId="718" applyFont="1"/>
    <xf numFmtId="0" fontId="5" fillId="0" borderId="0" xfId="718" applyFont="1"/>
    <xf numFmtId="166" fontId="5" fillId="70" borderId="10" xfId="718" applyNumberFormat="1" applyFont="1" applyFill="1" applyBorder="1"/>
    <xf numFmtId="49" fontId="2" fillId="0" borderId="10" xfId="873" applyNumberFormat="1" applyFont="1" applyBorder="1" applyAlignment="1">
      <alignment horizontal="center" wrapText="1"/>
    </xf>
    <xf numFmtId="0" fontId="2" fillId="0" borderId="12" xfId="718" applyFont="1" applyBorder="1" applyAlignment="1">
      <alignment wrapText="1"/>
    </xf>
    <xf numFmtId="166" fontId="1" fillId="0" borderId="10" xfId="718" applyNumberFormat="1" applyFont="1" applyFill="1" applyBorder="1"/>
    <xf numFmtId="166" fontId="1" fillId="70" borderId="10" xfId="718" applyNumberFormat="1" applyFont="1" applyFill="1" applyBorder="1"/>
    <xf numFmtId="166" fontId="2" fillId="70" borderId="10" xfId="718" applyNumberFormat="1" applyFont="1" applyFill="1" applyBorder="1"/>
    <xf numFmtId="0" fontId="4" fillId="0" borderId="10" xfId="873" applyNumberFormat="1" applyFont="1" applyFill="1" applyBorder="1" applyAlignment="1">
      <alignment horizontal="right" wrapText="1"/>
    </xf>
    <xf numFmtId="0" fontId="2" fillId="0" borderId="0" xfId="718" applyFont="1" applyBorder="1" applyAlignment="1">
      <alignment wrapText="1"/>
    </xf>
    <xf numFmtId="0" fontId="2" fillId="0" borderId="0" xfId="718" applyFont="1" applyBorder="1"/>
    <xf numFmtId="0" fontId="1" fillId="0" borderId="0" xfId="718" applyFont="1" applyBorder="1"/>
    <xf numFmtId="0" fontId="4" fillId="68" borderId="10" xfId="717" applyFont="1" applyFill="1" applyBorder="1" applyAlignment="1">
      <alignment horizontal="center" vertical="center" wrapText="1"/>
    </xf>
    <xf numFmtId="166" fontId="5" fillId="68" borderId="10" xfId="718" applyNumberFormat="1" applyFont="1" applyFill="1" applyBorder="1"/>
    <xf numFmtId="166" fontId="1" fillId="68" borderId="10" xfId="718" applyNumberFormat="1" applyFont="1" applyFill="1" applyBorder="1"/>
    <xf numFmtId="166" fontId="2" fillId="68" borderId="10" xfId="718" applyNumberFormat="1" applyFont="1" applyFill="1" applyBorder="1"/>
    <xf numFmtId="0" fontId="4" fillId="68" borderId="10" xfId="714" applyFont="1" applyFill="1" applyBorder="1" applyAlignment="1">
      <alignment horizontal="center" vertical="center" wrapText="1"/>
    </xf>
    <xf numFmtId="166" fontId="5" fillId="68" borderId="10" xfId="718" applyNumberFormat="1" applyFont="1" applyFill="1" applyBorder="1" applyAlignment="1"/>
    <xf numFmtId="0" fontId="4" fillId="70" borderId="10" xfId="717" applyFont="1" applyFill="1" applyBorder="1" applyAlignment="1">
      <alignment horizontal="center" vertical="center" wrapText="1"/>
    </xf>
    <xf numFmtId="166" fontId="5" fillId="70" borderId="18" xfId="718" applyNumberFormat="1" applyFont="1" applyFill="1" applyBorder="1" applyAlignment="1"/>
    <xf numFmtId="0" fontId="4" fillId="70" borderId="10" xfId="714" applyFont="1" applyFill="1" applyBorder="1" applyAlignment="1">
      <alignment horizontal="center" vertical="center" wrapText="1"/>
    </xf>
    <xf numFmtId="0" fontId="4" fillId="69" borderId="10" xfId="718" applyFont="1" applyFill="1" applyBorder="1" applyAlignment="1">
      <alignment horizontal="center" vertical="center" wrapText="1"/>
    </xf>
    <xf numFmtId="166" fontId="5" fillId="69" borderId="10" xfId="718" applyNumberFormat="1" applyFont="1" applyFill="1" applyBorder="1"/>
    <xf numFmtId="166" fontId="1" fillId="69" borderId="10" xfId="718" applyNumberFormat="1" applyFont="1" applyFill="1" applyBorder="1"/>
    <xf numFmtId="166" fontId="2" fillId="69" borderId="10" xfId="718" applyNumberFormat="1" applyFont="1" applyFill="1" applyBorder="1"/>
    <xf numFmtId="0" fontId="4" fillId="69" borderId="10" xfId="714" applyFont="1" applyFill="1" applyBorder="1" applyAlignment="1">
      <alignment horizontal="center" vertical="center" wrapText="1"/>
    </xf>
    <xf numFmtId="166" fontId="1" fillId="0" borderId="10" xfId="718" applyNumberFormat="1" applyFont="1" applyBorder="1"/>
    <xf numFmtId="0" fontId="35" fillId="70" borderId="10" xfId="717" applyFont="1" applyFill="1" applyBorder="1" applyAlignment="1">
      <alignment horizontal="center" vertical="center" wrapText="1"/>
    </xf>
    <xf numFmtId="0" fontId="35" fillId="69" borderId="10" xfId="792" applyFont="1" applyFill="1" applyBorder="1" applyAlignment="1">
      <alignment horizontal="center" vertical="center" wrapText="1"/>
    </xf>
    <xf numFmtId="166" fontId="5" fillId="69" borderId="10" xfId="717" applyNumberFormat="1" applyFont="1" applyFill="1" applyBorder="1"/>
    <xf numFmtId="166" fontId="1" fillId="69" borderId="10" xfId="717" applyNumberFormat="1" applyFont="1" applyFill="1" applyBorder="1"/>
    <xf numFmtId="166" fontId="2" fillId="69" borderId="10" xfId="717" applyNumberFormat="1" applyFont="1" applyFill="1" applyBorder="1"/>
    <xf numFmtId="3" fontId="2" fillId="71" borderId="10" xfId="635" applyNumberFormat="1" applyFont="1" applyFill="1" applyBorder="1" applyAlignment="1">
      <alignment horizontal="right"/>
    </xf>
    <xf numFmtId="166" fontId="2" fillId="71" borderId="10" xfId="0" applyNumberFormat="1" applyFont="1" applyFill="1" applyBorder="1" applyAlignment="1">
      <alignment horizontal="right"/>
    </xf>
    <xf numFmtId="166" fontId="2" fillId="71" borderId="12" xfId="0" applyNumberFormat="1" applyFont="1" applyFill="1" applyBorder="1" applyAlignment="1">
      <alignment horizontal="right"/>
    </xf>
    <xf numFmtId="3" fontId="2" fillId="71" borderId="13" xfId="635" applyNumberFormat="1" applyFont="1" applyFill="1" applyBorder="1" applyAlignment="1">
      <alignment horizontal="right"/>
    </xf>
    <xf numFmtId="166" fontId="2" fillId="71" borderId="16" xfId="0" applyNumberFormat="1" applyFont="1" applyFill="1" applyBorder="1" applyAlignment="1">
      <alignment horizontal="right"/>
    </xf>
    <xf numFmtId="166" fontId="2" fillId="71" borderId="13" xfId="635" applyNumberFormat="1" applyFont="1" applyFill="1" applyBorder="1" applyAlignment="1">
      <alignment horizontal="right"/>
    </xf>
    <xf numFmtId="0" fontId="4" fillId="0" borderId="0" xfId="792" applyFont="1" applyFill="1" applyBorder="1" applyAlignment="1">
      <alignment horizontal="center" vertical="center" wrapText="1"/>
    </xf>
    <xf numFmtId="166" fontId="2" fillId="0" borderId="0" xfId="792" applyNumberFormat="1" applyFont="1" applyFill="1" applyBorder="1"/>
    <xf numFmtId="166" fontId="2" fillId="0" borderId="0" xfId="792" applyNumberFormat="1" applyFont="1" applyFill="1" applyBorder="1" applyAlignment="1"/>
    <xf numFmtId="166" fontId="2" fillId="0" borderId="0" xfId="792" applyNumberFormat="1" applyFont="1" applyFill="1" applyBorder="1" applyAlignment="1">
      <alignment horizontal="right"/>
    </xf>
    <xf numFmtId="166" fontId="2" fillId="34" borderId="18" xfId="792" applyNumberFormat="1" applyFont="1" applyFill="1" applyBorder="1" applyAlignment="1">
      <alignment horizontal="right" wrapText="1"/>
    </xf>
    <xf numFmtId="166" fontId="2" fillId="34" borderId="18" xfId="792" applyNumberFormat="1" applyFont="1" applyFill="1" applyBorder="1" applyAlignment="1">
      <alignment horizontal="right"/>
    </xf>
    <xf numFmtId="0" fontId="5" fillId="71" borderId="13" xfId="635" applyNumberFormat="1" applyFont="1" applyFill="1" applyBorder="1" applyAlignment="1">
      <alignment horizontal="right" wrapText="1"/>
    </xf>
    <xf numFmtId="166" fontId="2" fillId="71" borderId="10" xfId="792" applyNumberFormat="1" applyFont="1" applyFill="1" applyBorder="1" applyAlignment="1">
      <alignment horizontal="right" wrapText="1"/>
    </xf>
    <xf numFmtId="166" fontId="2" fillId="71" borderId="10" xfId="792" applyNumberFormat="1" applyFont="1" applyFill="1" applyBorder="1" applyAlignment="1">
      <alignment wrapText="1"/>
    </xf>
    <xf numFmtId="166" fontId="2" fillId="71" borderId="10" xfId="792" applyNumberFormat="1" applyFont="1" applyFill="1" applyBorder="1" applyAlignment="1">
      <alignment horizontal="center" wrapText="1"/>
    </xf>
    <xf numFmtId="166" fontId="2" fillId="71" borderId="10" xfId="792" applyNumberFormat="1" applyFont="1" applyFill="1" applyBorder="1" applyAlignment="1">
      <alignment horizontal="right"/>
    </xf>
    <xf numFmtId="166" fontId="2" fillId="0" borderId="10" xfId="718" applyNumberFormat="1" applyFont="1" applyFill="1" applyBorder="1"/>
    <xf numFmtId="166" fontId="2" fillId="0" borderId="10" xfId="718" applyNumberFormat="1" applyFont="1" applyBorder="1"/>
    <xf numFmtId="0" fontId="69" fillId="0" borderId="0" xfId="718" applyFont="1"/>
    <xf numFmtId="0" fontId="4" fillId="0" borderId="10" xfId="890" applyNumberFormat="1" applyFont="1" applyFill="1" applyBorder="1" applyAlignment="1">
      <alignment horizontal="right" wrapText="1"/>
    </xf>
    <xf numFmtId="166" fontId="5" fillId="69" borderId="10" xfId="718" applyNumberFormat="1" applyFont="1" applyFill="1" applyBorder="1" applyAlignment="1">
      <alignment horizontal="right"/>
    </xf>
    <xf numFmtId="0" fontId="2" fillId="69" borderId="10" xfId="792" applyFont="1" applyFill="1" applyBorder="1" applyAlignment="1">
      <alignment horizontal="center" vertical="center" wrapText="1"/>
    </xf>
    <xf numFmtId="0" fontId="2" fillId="68" borderId="10" xfId="792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left" wrapText="1"/>
    </xf>
    <xf numFmtId="0" fontId="2" fillId="0" borderId="10" xfId="890" applyNumberFormat="1" applyFont="1" applyFill="1" applyBorder="1" applyAlignment="1">
      <alignment horizontal="left" wrapText="1"/>
    </xf>
    <xf numFmtId="0" fontId="2" fillId="0" borderId="13" xfId="792" applyNumberFormat="1" applyFont="1" applyFill="1" applyBorder="1" applyAlignment="1">
      <alignment horizontal="center" wrapText="1"/>
    </xf>
    <xf numFmtId="164" fontId="2" fillId="0" borderId="10" xfId="792" applyNumberFormat="1" applyFont="1" applyFill="1" applyBorder="1" applyAlignment="1">
      <alignment horizontal="center" wrapText="1"/>
    </xf>
    <xf numFmtId="0" fontId="2" fillId="0" borderId="10" xfId="792" applyNumberFormat="1" applyFont="1" applyFill="1" applyBorder="1" applyAlignment="1">
      <alignment horizontal="center" wrapText="1"/>
    </xf>
    <xf numFmtId="164" fontId="2" fillId="0" borderId="13" xfId="635" applyNumberFormat="1" applyFont="1" applyFill="1" applyBorder="1" applyAlignment="1">
      <alignment wrapText="1"/>
    </xf>
    <xf numFmtId="164" fontId="2" fillId="0" borderId="13" xfId="635" applyNumberFormat="1" applyFont="1" applyBorder="1" applyAlignment="1">
      <alignment horizontal="center" wrapText="1"/>
    </xf>
    <xf numFmtId="164" fontId="2" fillId="0" borderId="15" xfId="635" applyNumberFormat="1" applyFont="1" applyFill="1" applyBorder="1" applyAlignment="1">
      <alignment wrapText="1"/>
    </xf>
    <xf numFmtId="164" fontId="2" fillId="0" borderId="15" xfId="635" applyNumberFormat="1" applyFont="1" applyBorder="1" applyAlignment="1">
      <alignment horizontal="center" wrapText="1"/>
    </xf>
    <xf numFmtId="0" fontId="2" fillId="35" borderId="10" xfId="635" applyNumberFormat="1" applyFont="1" applyFill="1" applyBorder="1" applyAlignment="1">
      <alignment wrapText="1"/>
    </xf>
    <xf numFmtId="164" fontId="2" fillId="0" borderId="10" xfId="635" applyNumberFormat="1" applyFont="1" applyFill="1" applyBorder="1" applyAlignment="1">
      <alignment wrapText="1"/>
    </xf>
    <xf numFmtId="164" fontId="2" fillId="0" borderId="10" xfId="635" applyNumberFormat="1" applyFont="1" applyBorder="1" applyAlignment="1">
      <alignment horizontal="center" wrapText="1"/>
    </xf>
    <xf numFmtId="0" fontId="2" fillId="71" borderId="10" xfId="635" applyNumberFormat="1" applyFont="1" applyFill="1" applyBorder="1" applyAlignment="1">
      <alignment wrapText="1"/>
    </xf>
    <xf numFmtId="164" fontId="2" fillId="35" borderId="10" xfId="635" applyNumberFormat="1" applyFont="1" applyFill="1" applyBorder="1" applyAlignment="1">
      <alignment horizontal="center" wrapText="1"/>
    </xf>
    <xf numFmtId="3" fontId="2" fillId="71" borderId="10" xfId="635" applyNumberFormat="1" applyFont="1" applyFill="1" applyBorder="1" applyAlignment="1">
      <alignment horizontal="center" wrapText="1"/>
    </xf>
    <xf numFmtId="3" fontId="2" fillId="0" borderId="10" xfId="635" applyNumberFormat="1" applyFont="1" applyBorder="1" applyAlignment="1">
      <alignment horizontal="right" wrapText="1"/>
    </xf>
    <xf numFmtId="166" fontId="2" fillId="68" borderId="10" xfId="792" applyNumberFormat="1" applyFont="1" applyFill="1" applyBorder="1" applyAlignment="1">
      <alignment wrapText="1"/>
    </xf>
    <xf numFmtId="166" fontId="2" fillId="34" borderId="10" xfId="792" applyNumberFormat="1" applyFont="1" applyFill="1" applyBorder="1" applyAlignment="1">
      <alignment wrapText="1"/>
    </xf>
    <xf numFmtId="166" fontId="2" fillId="69" borderId="10" xfId="792" applyNumberFormat="1" applyFont="1" applyFill="1" applyBorder="1" applyAlignment="1">
      <alignment wrapText="1"/>
    </xf>
    <xf numFmtId="166" fontId="2" fillId="34" borderId="18" xfId="792" applyNumberFormat="1" applyFont="1" applyFill="1" applyBorder="1" applyAlignment="1">
      <alignment wrapText="1"/>
    </xf>
    <xf numFmtId="0" fontId="1" fillId="0" borderId="18" xfId="792" applyFont="1" applyBorder="1" applyAlignment="1"/>
    <xf numFmtId="0" fontId="69" fillId="0" borderId="0" xfId="874" applyFont="1" applyAlignment="1">
      <alignment horizontal="right"/>
    </xf>
    <xf numFmtId="166" fontId="2" fillId="0" borderId="10" xfId="792" applyNumberFormat="1" applyFont="1" applyFill="1" applyBorder="1" applyAlignment="1">
      <alignment horizontal="right" wrapText="1"/>
    </xf>
    <xf numFmtId="0" fontId="2" fillId="0" borderId="10" xfId="792" applyFont="1" applyBorder="1" applyAlignment="1"/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Font="1"/>
    <xf numFmtId="0" fontId="70" fillId="0" borderId="0" xfId="715" applyFont="1" applyFill="1" applyAlignment="1">
      <alignment horizontal="right"/>
    </xf>
    <xf numFmtId="0" fontId="70" fillId="0" borderId="0" xfId="715" applyFont="1" applyAlignment="1">
      <alignment horizontal="right"/>
    </xf>
    <xf numFmtId="0" fontId="2" fillId="68" borderId="10" xfId="792" applyFont="1" applyFill="1" applyBorder="1" applyAlignment="1">
      <alignment horizontal="center" wrapText="1"/>
    </xf>
    <xf numFmtId="0" fontId="2" fillId="69" borderId="10" xfId="792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vertical="center" wrapText="1"/>
    </xf>
    <xf numFmtId="0" fontId="71" fillId="0" borderId="0" xfId="0" applyNumberFormat="1" applyFont="1" applyFill="1" applyBorder="1" applyAlignment="1">
      <alignment vertical="center" wrapText="1"/>
    </xf>
    <xf numFmtId="0" fontId="2" fillId="0" borderId="12" xfId="718" applyFont="1" applyBorder="1" applyAlignment="1">
      <alignment horizontal="center"/>
    </xf>
    <xf numFmtId="0" fontId="2" fillId="0" borderId="18" xfId="718" applyFont="1" applyBorder="1" applyAlignment="1">
      <alignment horizontal="center"/>
    </xf>
    <xf numFmtId="0" fontId="2" fillId="0" borderId="12" xfId="717" applyFont="1" applyBorder="1" applyAlignment="1">
      <alignment horizontal="center"/>
    </xf>
    <xf numFmtId="0" fontId="2" fillId="0" borderId="18" xfId="717" applyFont="1" applyBorder="1" applyAlignment="1">
      <alignment horizontal="center"/>
    </xf>
    <xf numFmtId="0" fontId="1" fillId="0" borderId="12" xfId="718" applyFont="1" applyBorder="1" applyAlignment="1">
      <alignment horizontal="center" vertical="center"/>
    </xf>
    <xf numFmtId="0" fontId="1" fillId="0" borderId="18" xfId="718" applyFont="1" applyBorder="1" applyAlignment="1">
      <alignment horizontal="center" vertical="center"/>
    </xf>
    <xf numFmtId="0" fontId="5" fillId="0" borderId="12" xfId="718" applyFont="1" applyBorder="1" applyAlignment="1">
      <alignment horizontal="center"/>
    </xf>
    <xf numFmtId="0" fontId="5" fillId="0" borderId="18" xfId="718" applyFont="1" applyBorder="1" applyAlignment="1">
      <alignment horizontal="center"/>
    </xf>
    <xf numFmtId="0" fontId="2" fillId="0" borderId="12" xfId="718" applyFont="1" applyBorder="1" applyAlignment="1">
      <alignment horizontal="center" wrapText="1"/>
    </xf>
    <xf numFmtId="0" fontId="2" fillId="0" borderId="18" xfId="718" applyFont="1" applyBorder="1" applyAlignment="1">
      <alignment horizontal="center" wrapText="1"/>
    </xf>
    <xf numFmtId="0" fontId="2" fillId="0" borderId="19" xfId="718" applyFont="1" applyBorder="1" applyAlignment="1">
      <alignment horizontal="center" wrapText="1"/>
    </xf>
    <xf numFmtId="0" fontId="1" fillId="0" borderId="12" xfId="717" applyFont="1" applyBorder="1" applyAlignment="1">
      <alignment horizontal="center" vertical="center"/>
    </xf>
    <xf numFmtId="0" fontId="1" fillId="0" borderId="18" xfId="717" applyFont="1" applyBorder="1" applyAlignment="1">
      <alignment horizontal="center" vertical="center"/>
    </xf>
    <xf numFmtId="0" fontId="5" fillId="0" borderId="12" xfId="717" applyFont="1" applyBorder="1" applyAlignment="1">
      <alignment horizontal="center"/>
    </xf>
    <xf numFmtId="0" fontId="5" fillId="0" borderId="18" xfId="717" applyFont="1" applyBorder="1" applyAlignment="1">
      <alignment horizontal="center"/>
    </xf>
    <xf numFmtId="0" fontId="5" fillId="0" borderId="10" xfId="717" applyFont="1" applyBorder="1" applyAlignment="1">
      <alignment horizontal="center"/>
    </xf>
    <xf numFmtId="0" fontId="2" fillId="0" borderId="12" xfId="717" applyFont="1" applyBorder="1" applyAlignment="1">
      <alignment horizontal="center" wrapText="1"/>
    </xf>
    <xf numFmtId="0" fontId="2" fillId="0" borderId="18" xfId="717" applyFont="1" applyBorder="1" applyAlignment="1">
      <alignment horizontal="center" wrapText="1"/>
    </xf>
  </cellXfs>
  <cellStyles count="1222">
    <cellStyle name="20% - Accent1 2" xfId="1"/>
    <cellStyle name="20% - Accent1 2 2" xfId="2"/>
    <cellStyle name="20% - Accent1 2 2 2" xfId="3"/>
    <cellStyle name="20% - Accent1 2 2 2 2" xfId="4"/>
    <cellStyle name="20% - Accent1 2 2 2 2 2" xfId="5"/>
    <cellStyle name="20% - Accent1 2 2 2 3" xfId="6"/>
    <cellStyle name="20% - Accent1 2 2 2 4" xfId="7"/>
    <cellStyle name="20% - Accent1 2 2 2 4 2" xfId="8"/>
    <cellStyle name="20% - Accent1 2 2 2 4 3" xfId="9"/>
    <cellStyle name="20% - Accent1 2 2 2 4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5" xfId="18"/>
    <cellStyle name="20% - Accent1 2 2 5 2" xfId="19"/>
    <cellStyle name="20% - Accent1 2 2 5 3" xfId="20"/>
    <cellStyle name="20% - Accent1 2 2 5 4" xfId="21"/>
    <cellStyle name="20% - Accent1 2 2 6" xfId="22"/>
    <cellStyle name="20% - Accent1 2 2 6 2" xfId="23"/>
    <cellStyle name="20% - Accent1 2 2 6 3" xfId="24"/>
    <cellStyle name="20% - Accent1 2 2 6 4" xfId="25"/>
    <cellStyle name="20% - Accent1 2 2 7" xfId="26"/>
    <cellStyle name="20% - Accent1 2 2 8" xfId="27"/>
    <cellStyle name="20% - Accent1 2 2 9" xfId="28"/>
    <cellStyle name="20% - Accent1 2 3" xfId="29"/>
    <cellStyle name="20% - Accent1 2 4" xfId="30"/>
    <cellStyle name="20% - Accent1 2 4 2" xfId="31"/>
    <cellStyle name="20% - Accent1 2 4 3" xfId="32"/>
    <cellStyle name="20% - Accent1 2 4 4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3" xfId="39"/>
    <cellStyle name="20% - Accent2 2 2 2 4" xfId="40"/>
    <cellStyle name="20% - Accent2 2 2 2 4 2" xfId="41"/>
    <cellStyle name="20% - Accent2 2 2 2 4 3" xfId="42"/>
    <cellStyle name="20% - Accent2 2 2 2 4 4" xfId="43"/>
    <cellStyle name="20% - Accent2 2 2 2 5" xfId="44"/>
    <cellStyle name="20% - Accent2 2 2 3" xfId="45"/>
    <cellStyle name="20% - Accent2 2 2 3 2" xfId="46"/>
    <cellStyle name="20% - Accent2 2 2 3 2 2" xfId="47"/>
    <cellStyle name="20% - Accent2 2 2 3 3" xfId="48"/>
    <cellStyle name="20% - Accent2 2 2 4" xfId="49"/>
    <cellStyle name="20% - Accent2 2 2 4 2" xfId="50"/>
    <cellStyle name="20% - Accent2 2 2 5" xfId="51"/>
    <cellStyle name="20% - Accent2 2 2 5 2" xfId="52"/>
    <cellStyle name="20% - Accent2 2 2 5 3" xfId="53"/>
    <cellStyle name="20% - Accent2 2 2 5 4" xfId="54"/>
    <cellStyle name="20% - Accent2 2 2 6" xfId="55"/>
    <cellStyle name="20% - Accent2 2 2 6 2" xfId="56"/>
    <cellStyle name="20% - Accent2 2 2 6 3" xfId="57"/>
    <cellStyle name="20% - Accent2 2 2 6 4" xfId="58"/>
    <cellStyle name="20% - Accent2 2 2 7" xfId="59"/>
    <cellStyle name="20% - Accent2 2 2 8" xfId="60"/>
    <cellStyle name="20% - Accent2 2 2 9" xfId="61"/>
    <cellStyle name="20% - Accent2 2 3" xfId="62"/>
    <cellStyle name="20% - Accent2 2 4" xfId="63"/>
    <cellStyle name="20% - Accent2 2 4 2" xfId="64"/>
    <cellStyle name="20% - Accent2 2 4 3" xfId="65"/>
    <cellStyle name="20% - Accent2 2 4 4" xfId="66"/>
    <cellStyle name="20% - Accent3 2" xfId="67"/>
    <cellStyle name="20% - Accent3 2 2" xfId="68"/>
    <cellStyle name="20% - Accent3 2 2 2" xfId="69"/>
    <cellStyle name="20% - Accent3 2 2 2 2" xfId="70"/>
    <cellStyle name="20% - Accent3 2 2 2 2 2" xfId="71"/>
    <cellStyle name="20% - Accent3 2 2 2 3" xfId="72"/>
    <cellStyle name="20% - Accent3 2 2 2 4" xfId="73"/>
    <cellStyle name="20% - Accent3 2 2 2 4 2" xfId="74"/>
    <cellStyle name="20% - Accent3 2 2 2 4 3" xfId="75"/>
    <cellStyle name="20% - Accent3 2 2 2 4 4" xfId="76"/>
    <cellStyle name="20% - Accent3 2 2 2 5" xfId="77"/>
    <cellStyle name="20% - Accent3 2 2 3" xfId="78"/>
    <cellStyle name="20% - Accent3 2 2 3 2" xfId="79"/>
    <cellStyle name="20% - Accent3 2 2 3 2 2" xfId="80"/>
    <cellStyle name="20% - Accent3 2 2 3 3" xfId="81"/>
    <cellStyle name="20% - Accent3 2 2 4" xfId="82"/>
    <cellStyle name="20% - Accent3 2 2 4 2" xfId="83"/>
    <cellStyle name="20% - Accent3 2 2 5" xfId="84"/>
    <cellStyle name="20% - Accent3 2 2 5 2" xfId="85"/>
    <cellStyle name="20% - Accent3 2 2 5 3" xfId="86"/>
    <cellStyle name="20% - Accent3 2 2 5 4" xfId="87"/>
    <cellStyle name="20% - Accent3 2 2 6" xfId="88"/>
    <cellStyle name="20% - Accent3 2 2 6 2" xfId="89"/>
    <cellStyle name="20% - Accent3 2 2 6 3" xfId="90"/>
    <cellStyle name="20% - Accent3 2 2 6 4" xfId="91"/>
    <cellStyle name="20% - Accent3 2 2 7" xfId="92"/>
    <cellStyle name="20% - Accent3 2 2 8" xfId="93"/>
    <cellStyle name="20% - Accent3 2 2 9" xfId="94"/>
    <cellStyle name="20% - Accent3 2 3" xfId="95"/>
    <cellStyle name="20% - Accent3 2 4" xfId="96"/>
    <cellStyle name="20% - Accent3 2 4 2" xfId="97"/>
    <cellStyle name="20% - Accent3 2 4 3" xfId="98"/>
    <cellStyle name="20% - Accent3 2 4 4" xfId="99"/>
    <cellStyle name="20% - Accent4 2" xfId="100"/>
    <cellStyle name="20% - Accent4 2 2" xfId="101"/>
    <cellStyle name="20% - Accent4 2 2 2" xfId="102"/>
    <cellStyle name="20% - Accent4 2 2 2 2" xfId="103"/>
    <cellStyle name="20% - Accent4 2 2 2 2 2" xfId="104"/>
    <cellStyle name="20% - Accent4 2 2 2 3" xfId="105"/>
    <cellStyle name="20% - Accent4 2 2 2 4" xfId="106"/>
    <cellStyle name="20% - Accent4 2 2 2 4 2" xfId="107"/>
    <cellStyle name="20% - Accent4 2 2 2 4 3" xfId="108"/>
    <cellStyle name="20% - Accent4 2 2 2 4 4" xfId="109"/>
    <cellStyle name="20% - Accent4 2 2 2 5" xfId="110"/>
    <cellStyle name="20% - Accent4 2 2 3" xfId="111"/>
    <cellStyle name="20% - Accent4 2 2 3 2" xfId="112"/>
    <cellStyle name="20% - Accent4 2 2 3 2 2" xfId="113"/>
    <cellStyle name="20% - Accent4 2 2 3 3" xfId="114"/>
    <cellStyle name="20% - Accent4 2 2 4" xfId="115"/>
    <cellStyle name="20% - Accent4 2 2 4 2" xfId="116"/>
    <cellStyle name="20% - Accent4 2 2 5" xfId="117"/>
    <cellStyle name="20% - Accent4 2 2 5 2" xfId="118"/>
    <cellStyle name="20% - Accent4 2 2 5 3" xfId="119"/>
    <cellStyle name="20% - Accent4 2 2 5 4" xfId="120"/>
    <cellStyle name="20% - Accent4 2 2 6" xfId="121"/>
    <cellStyle name="20% - Accent4 2 2 6 2" xfId="122"/>
    <cellStyle name="20% - Accent4 2 2 6 3" xfId="123"/>
    <cellStyle name="20% - Accent4 2 2 6 4" xfId="124"/>
    <cellStyle name="20% - Accent4 2 2 7" xfId="125"/>
    <cellStyle name="20% - Accent4 2 2 8" xfId="126"/>
    <cellStyle name="20% - Accent4 2 2 9" xfId="127"/>
    <cellStyle name="20% - Accent4 2 3" xfId="128"/>
    <cellStyle name="20% - Accent4 2 4" xfId="129"/>
    <cellStyle name="20% - Accent4 2 4 2" xfId="130"/>
    <cellStyle name="20% - Accent4 2 4 3" xfId="131"/>
    <cellStyle name="20% - Accent4 2 4 4" xfId="132"/>
    <cellStyle name="20% - Accent5 2" xfId="133"/>
    <cellStyle name="20% - Accent5 2 2" xfId="134"/>
    <cellStyle name="20% - Accent5 2 2 2" xfId="135"/>
    <cellStyle name="20% - Accent5 2 2 2 2" xfId="136"/>
    <cellStyle name="20% - Accent5 2 2 2 2 2" xfId="137"/>
    <cellStyle name="20% - Accent5 2 2 2 3" xfId="138"/>
    <cellStyle name="20% - Accent5 2 2 2 4" xfId="139"/>
    <cellStyle name="20% - Accent5 2 2 2 4 2" xfId="140"/>
    <cellStyle name="20% - Accent5 2 2 2 4 3" xfId="141"/>
    <cellStyle name="20% - Accent5 2 2 2 4 4" xfId="142"/>
    <cellStyle name="20% - Accent5 2 2 2 5" xfId="143"/>
    <cellStyle name="20% - Accent5 2 2 3" xfId="144"/>
    <cellStyle name="20% - Accent5 2 2 3 2" xfId="145"/>
    <cellStyle name="20% - Accent5 2 2 3 2 2" xfId="146"/>
    <cellStyle name="20% - Accent5 2 2 3 3" xfId="147"/>
    <cellStyle name="20% - Accent5 2 2 4" xfId="148"/>
    <cellStyle name="20% - Accent5 2 2 4 2" xfId="149"/>
    <cellStyle name="20% - Accent5 2 2 5" xfId="150"/>
    <cellStyle name="20% - Accent5 2 2 5 2" xfId="151"/>
    <cellStyle name="20% - Accent5 2 2 5 3" xfId="152"/>
    <cellStyle name="20% - Accent5 2 2 5 4" xfId="153"/>
    <cellStyle name="20% - Accent5 2 2 6" xfId="154"/>
    <cellStyle name="20% - Accent5 2 2 6 2" xfId="155"/>
    <cellStyle name="20% - Accent5 2 2 6 3" xfId="156"/>
    <cellStyle name="20% - Accent5 2 2 6 4" xfId="157"/>
    <cellStyle name="20% - Accent5 2 2 7" xfId="158"/>
    <cellStyle name="20% - Accent5 2 2 8" xfId="159"/>
    <cellStyle name="20% - Accent5 2 2 9" xfId="160"/>
    <cellStyle name="20% - Accent5 2 3" xfId="161"/>
    <cellStyle name="20% - Accent5 2 4" xfId="162"/>
    <cellStyle name="20% - Accent5 2 4 2" xfId="163"/>
    <cellStyle name="20% - Accent5 2 4 3" xfId="164"/>
    <cellStyle name="20% - Accent5 2 4 4" xfId="165"/>
    <cellStyle name="20% - Accent6 2" xfId="166"/>
    <cellStyle name="20% - Accent6 2 2" xfId="167"/>
    <cellStyle name="20% - Accent6 2 2 2" xfId="168"/>
    <cellStyle name="20% - Accent6 2 2 2 2" xfId="169"/>
    <cellStyle name="20% - Accent6 2 2 2 2 2" xfId="170"/>
    <cellStyle name="20% - Accent6 2 2 2 3" xfId="171"/>
    <cellStyle name="20% - Accent6 2 2 2 4" xfId="172"/>
    <cellStyle name="20% - Accent6 2 2 2 4 2" xfId="173"/>
    <cellStyle name="20% - Accent6 2 2 2 4 3" xfId="174"/>
    <cellStyle name="20% - Accent6 2 2 2 4 4" xfId="175"/>
    <cellStyle name="20% - Accent6 2 2 2 5" xfId="176"/>
    <cellStyle name="20% - Accent6 2 2 3" xfId="177"/>
    <cellStyle name="20% - Accent6 2 2 3 2" xfId="178"/>
    <cellStyle name="20% - Accent6 2 2 3 2 2" xfId="179"/>
    <cellStyle name="20% - Accent6 2 2 3 3" xfId="180"/>
    <cellStyle name="20% - Accent6 2 2 4" xfId="181"/>
    <cellStyle name="20% - Accent6 2 2 4 2" xfId="182"/>
    <cellStyle name="20% - Accent6 2 2 5" xfId="183"/>
    <cellStyle name="20% - Accent6 2 2 5 2" xfId="184"/>
    <cellStyle name="20% - Accent6 2 2 5 3" xfId="185"/>
    <cellStyle name="20% - Accent6 2 2 5 4" xfId="186"/>
    <cellStyle name="20% - Accent6 2 2 6" xfId="187"/>
    <cellStyle name="20% - Accent6 2 2 6 2" xfId="188"/>
    <cellStyle name="20% - Accent6 2 2 6 3" xfId="189"/>
    <cellStyle name="20% - Accent6 2 2 6 4" xfId="190"/>
    <cellStyle name="20% - Accent6 2 2 7" xfId="191"/>
    <cellStyle name="20% - Accent6 2 2 8" xfId="192"/>
    <cellStyle name="20% - Accent6 2 2 9" xfId="193"/>
    <cellStyle name="20% - Accent6 2 3" xfId="194"/>
    <cellStyle name="20% - Accent6 2 4" xfId="195"/>
    <cellStyle name="20% - Accent6 2 4 2" xfId="196"/>
    <cellStyle name="20% - Accent6 2 4 3" xfId="197"/>
    <cellStyle name="20% - Accent6 2 4 4" xfId="198"/>
    <cellStyle name="40% - Accent1 2" xfId="199"/>
    <cellStyle name="40% - Accent1 2 2" xfId="200"/>
    <cellStyle name="40% - Accent1 2 2 2" xfId="201"/>
    <cellStyle name="40% - Accent1 2 2 2 2" xfId="202"/>
    <cellStyle name="40% - Accent1 2 2 2 2 2" xfId="203"/>
    <cellStyle name="40% - Accent1 2 2 2 3" xfId="204"/>
    <cellStyle name="40% - Accent1 2 2 2 4" xfId="205"/>
    <cellStyle name="40% - Accent1 2 2 2 4 2" xfId="206"/>
    <cellStyle name="40% - Accent1 2 2 2 4 3" xfId="207"/>
    <cellStyle name="40% - Accent1 2 2 2 4 4" xfId="208"/>
    <cellStyle name="40% - Accent1 2 2 2 5" xfId="209"/>
    <cellStyle name="40% - Accent1 2 2 3" xfId="210"/>
    <cellStyle name="40% - Accent1 2 2 3 2" xfId="211"/>
    <cellStyle name="40% - Accent1 2 2 3 2 2" xfId="212"/>
    <cellStyle name="40% - Accent1 2 2 3 3" xfId="213"/>
    <cellStyle name="40% - Accent1 2 2 4" xfId="214"/>
    <cellStyle name="40% - Accent1 2 2 4 2" xfId="215"/>
    <cellStyle name="40% - Accent1 2 2 5" xfId="216"/>
    <cellStyle name="40% - Accent1 2 2 5 2" xfId="217"/>
    <cellStyle name="40% - Accent1 2 2 5 3" xfId="218"/>
    <cellStyle name="40% - Accent1 2 2 5 4" xfId="219"/>
    <cellStyle name="40% - Accent1 2 2 6" xfId="220"/>
    <cellStyle name="40% - Accent1 2 2 6 2" xfId="221"/>
    <cellStyle name="40% - Accent1 2 2 6 3" xfId="222"/>
    <cellStyle name="40% - Accent1 2 2 6 4" xfId="223"/>
    <cellStyle name="40% - Accent1 2 2 7" xfId="224"/>
    <cellStyle name="40% - Accent1 2 2 8" xfId="225"/>
    <cellStyle name="40% - Accent1 2 2 9" xfId="226"/>
    <cellStyle name="40% - Accent1 2 3" xfId="227"/>
    <cellStyle name="40% - Accent1 2 4" xfId="228"/>
    <cellStyle name="40% - Accent1 2 4 2" xfId="229"/>
    <cellStyle name="40% - Accent1 2 4 3" xfId="230"/>
    <cellStyle name="40% - Accent1 2 4 4" xfId="231"/>
    <cellStyle name="40% - Accent2 2" xfId="232"/>
    <cellStyle name="40% - Accent2 2 2" xfId="233"/>
    <cellStyle name="40% - Accent2 2 2 2" xfId="234"/>
    <cellStyle name="40% - Accent2 2 2 2 2" xfId="235"/>
    <cellStyle name="40% - Accent2 2 2 2 2 2" xfId="236"/>
    <cellStyle name="40% - Accent2 2 2 2 3" xfId="237"/>
    <cellStyle name="40% - Accent2 2 2 2 4" xfId="238"/>
    <cellStyle name="40% - Accent2 2 2 2 4 2" xfId="239"/>
    <cellStyle name="40% - Accent2 2 2 2 4 3" xfId="240"/>
    <cellStyle name="40% - Accent2 2 2 2 4 4" xfId="241"/>
    <cellStyle name="40% - Accent2 2 2 2 5" xfId="242"/>
    <cellStyle name="40% - Accent2 2 2 3" xfId="243"/>
    <cellStyle name="40% - Accent2 2 2 3 2" xfId="244"/>
    <cellStyle name="40% - Accent2 2 2 3 2 2" xfId="245"/>
    <cellStyle name="40% - Accent2 2 2 3 3" xfId="246"/>
    <cellStyle name="40% - Accent2 2 2 4" xfId="247"/>
    <cellStyle name="40% - Accent2 2 2 4 2" xfId="248"/>
    <cellStyle name="40% - Accent2 2 2 5" xfId="249"/>
    <cellStyle name="40% - Accent2 2 2 5 2" xfId="250"/>
    <cellStyle name="40% - Accent2 2 2 5 3" xfId="251"/>
    <cellStyle name="40% - Accent2 2 2 5 4" xfId="252"/>
    <cellStyle name="40% - Accent2 2 2 6" xfId="253"/>
    <cellStyle name="40% - Accent2 2 2 6 2" xfId="254"/>
    <cellStyle name="40% - Accent2 2 2 6 3" xfId="255"/>
    <cellStyle name="40% - Accent2 2 2 6 4" xfId="256"/>
    <cellStyle name="40% - Accent2 2 2 7" xfId="257"/>
    <cellStyle name="40% - Accent2 2 2 8" xfId="258"/>
    <cellStyle name="40% - Accent2 2 2 9" xfId="259"/>
    <cellStyle name="40% - Accent2 2 3" xfId="260"/>
    <cellStyle name="40% - Accent2 2 4" xfId="261"/>
    <cellStyle name="40% - Accent2 2 4 2" xfId="262"/>
    <cellStyle name="40% - Accent2 2 4 3" xfId="263"/>
    <cellStyle name="40% - Accent2 2 4 4" xfId="264"/>
    <cellStyle name="40% - Accent3 2" xfId="265"/>
    <cellStyle name="40% - Accent3 2 2" xfId="266"/>
    <cellStyle name="40% - Accent3 2 2 2" xfId="267"/>
    <cellStyle name="40% - Accent3 2 2 2 2" xfId="268"/>
    <cellStyle name="40% - Accent3 2 2 2 2 2" xfId="269"/>
    <cellStyle name="40% - Accent3 2 2 2 3" xfId="270"/>
    <cellStyle name="40% - Accent3 2 2 2 4" xfId="271"/>
    <cellStyle name="40% - Accent3 2 2 2 4 2" xfId="272"/>
    <cellStyle name="40% - Accent3 2 2 2 4 3" xfId="273"/>
    <cellStyle name="40% - Accent3 2 2 2 4 4" xfId="274"/>
    <cellStyle name="40% - Accent3 2 2 2 5" xfId="275"/>
    <cellStyle name="40% - Accent3 2 2 3" xfId="276"/>
    <cellStyle name="40% - Accent3 2 2 3 2" xfId="277"/>
    <cellStyle name="40% - Accent3 2 2 3 2 2" xfId="278"/>
    <cellStyle name="40% - Accent3 2 2 3 3" xfId="279"/>
    <cellStyle name="40% - Accent3 2 2 4" xfId="280"/>
    <cellStyle name="40% - Accent3 2 2 4 2" xfId="281"/>
    <cellStyle name="40% - Accent3 2 2 5" xfId="282"/>
    <cellStyle name="40% - Accent3 2 2 5 2" xfId="283"/>
    <cellStyle name="40% - Accent3 2 2 5 3" xfId="284"/>
    <cellStyle name="40% - Accent3 2 2 5 4" xfId="285"/>
    <cellStyle name="40% - Accent3 2 2 6" xfId="286"/>
    <cellStyle name="40% - Accent3 2 2 6 2" xfId="287"/>
    <cellStyle name="40% - Accent3 2 2 6 3" xfId="288"/>
    <cellStyle name="40% - Accent3 2 2 6 4" xfId="289"/>
    <cellStyle name="40% - Accent3 2 2 7" xfId="290"/>
    <cellStyle name="40% - Accent3 2 2 8" xfId="291"/>
    <cellStyle name="40% - Accent3 2 2 9" xfId="292"/>
    <cellStyle name="40% - Accent3 2 3" xfId="293"/>
    <cellStyle name="40% - Accent3 2 4" xfId="294"/>
    <cellStyle name="40% - Accent3 2 4 2" xfId="295"/>
    <cellStyle name="40% - Accent3 2 4 3" xfId="296"/>
    <cellStyle name="40% - Accent3 2 4 4" xfId="297"/>
    <cellStyle name="40% - Accent4 2" xfId="298"/>
    <cellStyle name="40% - Accent4 2 2" xfId="299"/>
    <cellStyle name="40% - Accent4 2 2 2" xfId="300"/>
    <cellStyle name="40% - Accent4 2 2 2 2" xfId="301"/>
    <cellStyle name="40% - Accent4 2 2 2 2 2" xfId="302"/>
    <cellStyle name="40% - Accent4 2 2 2 3" xfId="303"/>
    <cellStyle name="40% - Accent4 2 2 2 4" xfId="304"/>
    <cellStyle name="40% - Accent4 2 2 2 4 2" xfId="305"/>
    <cellStyle name="40% - Accent4 2 2 2 4 3" xfId="306"/>
    <cellStyle name="40% - Accent4 2 2 2 4 4" xfId="307"/>
    <cellStyle name="40% - Accent4 2 2 2 5" xfId="308"/>
    <cellStyle name="40% - Accent4 2 2 3" xfId="309"/>
    <cellStyle name="40% - Accent4 2 2 3 2" xfId="310"/>
    <cellStyle name="40% - Accent4 2 2 3 2 2" xfId="311"/>
    <cellStyle name="40% - Accent4 2 2 3 3" xfId="312"/>
    <cellStyle name="40% - Accent4 2 2 4" xfId="313"/>
    <cellStyle name="40% - Accent4 2 2 4 2" xfId="314"/>
    <cellStyle name="40% - Accent4 2 2 5" xfId="315"/>
    <cellStyle name="40% - Accent4 2 2 5 2" xfId="316"/>
    <cellStyle name="40% - Accent4 2 2 5 3" xfId="317"/>
    <cellStyle name="40% - Accent4 2 2 5 4" xfId="318"/>
    <cellStyle name="40% - Accent4 2 2 6" xfId="319"/>
    <cellStyle name="40% - Accent4 2 2 6 2" xfId="320"/>
    <cellStyle name="40% - Accent4 2 2 6 3" xfId="321"/>
    <cellStyle name="40% - Accent4 2 2 6 4" xfId="322"/>
    <cellStyle name="40% - Accent4 2 2 7" xfId="323"/>
    <cellStyle name="40% - Accent4 2 2 8" xfId="324"/>
    <cellStyle name="40% - Accent4 2 2 9" xfId="325"/>
    <cellStyle name="40% - Accent4 2 3" xfId="326"/>
    <cellStyle name="40% - Accent4 2 4" xfId="327"/>
    <cellStyle name="40% - Accent4 2 4 2" xfId="328"/>
    <cellStyle name="40% - Accent4 2 4 3" xfId="329"/>
    <cellStyle name="40% - Accent4 2 4 4" xfId="330"/>
    <cellStyle name="40% - Accent5 2" xfId="331"/>
    <cellStyle name="40% - Accent5 2 2" xfId="332"/>
    <cellStyle name="40% - Accent5 2 2 2" xfId="333"/>
    <cellStyle name="40% - Accent5 2 2 2 2" xfId="334"/>
    <cellStyle name="40% - Accent5 2 2 2 2 2" xfId="335"/>
    <cellStyle name="40% - Accent5 2 2 2 3" xfId="336"/>
    <cellStyle name="40% - Accent5 2 2 2 4" xfId="337"/>
    <cellStyle name="40% - Accent5 2 2 2 4 2" xfId="338"/>
    <cellStyle name="40% - Accent5 2 2 2 4 3" xfId="339"/>
    <cellStyle name="40% - Accent5 2 2 2 4 4" xfId="340"/>
    <cellStyle name="40% - Accent5 2 2 2 5" xfId="341"/>
    <cellStyle name="40% - Accent5 2 2 3" xfId="342"/>
    <cellStyle name="40% - Accent5 2 2 3 2" xfId="343"/>
    <cellStyle name="40% - Accent5 2 2 3 2 2" xfId="344"/>
    <cellStyle name="40% - Accent5 2 2 3 3" xfId="345"/>
    <cellStyle name="40% - Accent5 2 2 4" xfId="346"/>
    <cellStyle name="40% - Accent5 2 2 4 2" xfId="347"/>
    <cellStyle name="40% - Accent5 2 2 5" xfId="348"/>
    <cellStyle name="40% - Accent5 2 2 5 2" xfId="349"/>
    <cellStyle name="40% - Accent5 2 2 5 3" xfId="350"/>
    <cellStyle name="40% - Accent5 2 2 5 4" xfId="351"/>
    <cellStyle name="40% - Accent5 2 2 6" xfId="352"/>
    <cellStyle name="40% - Accent5 2 2 6 2" xfId="353"/>
    <cellStyle name="40% - Accent5 2 2 6 3" xfId="354"/>
    <cellStyle name="40% - Accent5 2 2 6 4" xfId="355"/>
    <cellStyle name="40% - Accent5 2 2 7" xfId="356"/>
    <cellStyle name="40% - Accent5 2 2 8" xfId="357"/>
    <cellStyle name="40% - Accent5 2 2 9" xfId="358"/>
    <cellStyle name="40% - Accent5 2 3" xfId="359"/>
    <cellStyle name="40% - Accent5 2 4" xfId="360"/>
    <cellStyle name="40% - Accent5 2 4 2" xfId="361"/>
    <cellStyle name="40% - Accent5 2 4 3" xfId="362"/>
    <cellStyle name="40% - Accent5 2 4 4" xfId="363"/>
    <cellStyle name="40% - Accent6 2" xfId="364"/>
    <cellStyle name="40% - Accent6 2 2" xfId="365"/>
    <cellStyle name="40% - Accent6 2 2 2" xfId="366"/>
    <cellStyle name="40% - Accent6 2 2 2 2" xfId="367"/>
    <cellStyle name="40% - Accent6 2 2 2 2 2" xfId="368"/>
    <cellStyle name="40% - Accent6 2 2 2 3" xfId="369"/>
    <cellStyle name="40% - Accent6 2 2 2 4" xfId="370"/>
    <cellStyle name="40% - Accent6 2 2 2 4 2" xfId="371"/>
    <cellStyle name="40% - Accent6 2 2 2 4 3" xfId="372"/>
    <cellStyle name="40% - Accent6 2 2 2 4 4" xfId="373"/>
    <cellStyle name="40% - Accent6 2 2 2 5" xfId="374"/>
    <cellStyle name="40% - Accent6 2 2 3" xfId="375"/>
    <cellStyle name="40% - Accent6 2 2 3 2" xfId="376"/>
    <cellStyle name="40% - Accent6 2 2 3 2 2" xfId="377"/>
    <cellStyle name="40% - Accent6 2 2 3 3" xfId="378"/>
    <cellStyle name="40% - Accent6 2 2 4" xfId="379"/>
    <cellStyle name="40% - Accent6 2 2 4 2" xfId="380"/>
    <cellStyle name="40% - Accent6 2 2 5" xfId="381"/>
    <cellStyle name="40% - Accent6 2 2 5 2" xfId="382"/>
    <cellStyle name="40% - Accent6 2 2 5 3" xfId="383"/>
    <cellStyle name="40% - Accent6 2 2 5 4" xfId="384"/>
    <cellStyle name="40% - Accent6 2 2 6" xfId="385"/>
    <cellStyle name="40% - Accent6 2 2 6 2" xfId="386"/>
    <cellStyle name="40% - Accent6 2 2 6 3" xfId="387"/>
    <cellStyle name="40% - Accent6 2 2 6 4" xfId="388"/>
    <cellStyle name="40% - Accent6 2 2 7" xfId="389"/>
    <cellStyle name="40% - Accent6 2 2 8" xfId="390"/>
    <cellStyle name="40% - Accent6 2 2 9" xfId="391"/>
    <cellStyle name="40% - Accent6 2 3" xfId="392"/>
    <cellStyle name="40% - Accent6 2 4" xfId="393"/>
    <cellStyle name="40% - Accent6 2 4 2" xfId="394"/>
    <cellStyle name="40% - Accent6 2 4 3" xfId="395"/>
    <cellStyle name="40% - Accent6 2 4 4" xfId="396"/>
    <cellStyle name="60% - Accent1 2" xfId="397"/>
    <cellStyle name="60% - Accent1 2 2" xfId="398"/>
    <cellStyle name="60% - Accent1 2 2 2" xfId="399"/>
    <cellStyle name="60% - Accent1 2 2 2 2" xfId="400"/>
    <cellStyle name="60% - Accent1 2 2 3" xfId="401"/>
    <cellStyle name="60% - Accent1 2 2 4" xfId="402"/>
    <cellStyle name="60% - Accent1 2 2 5" xfId="403"/>
    <cellStyle name="60% - Accent1 2 3" xfId="404"/>
    <cellStyle name="60% - Accent2 2" xfId="405"/>
    <cellStyle name="60% - Accent2 2 2" xfId="406"/>
    <cellStyle name="60% - Accent2 2 2 2" xfId="407"/>
    <cellStyle name="60% - Accent2 2 2 2 2" xfId="408"/>
    <cellStyle name="60% - Accent2 2 2 3" xfId="409"/>
    <cellStyle name="60% - Accent2 2 2 4" xfId="410"/>
    <cellStyle name="60% - Accent2 2 2 5" xfId="411"/>
    <cellStyle name="60% - Accent2 2 3" xfId="412"/>
    <cellStyle name="60% - Accent3 2" xfId="413"/>
    <cellStyle name="60% - Accent3 2 2" xfId="414"/>
    <cellStyle name="60% - Accent3 2 2 2" xfId="415"/>
    <cellStyle name="60% - Accent3 2 2 2 2" xfId="416"/>
    <cellStyle name="60% - Accent3 2 2 3" xfId="417"/>
    <cellStyle name="60% - Accent3 2 2 4" xfId="418"/>
    <cellStyle name="60% - Accent3 2 2 5" xfId="419"/>
    <cellStyle name="60% - Accent3 2 3" xfId="420"/>
    <cellStyle name="60% - Accent4 2" xfId="421"/>
    <cellStyle name="60% - Accent4 2 2" xfId="422"/>
    <cellStyle name="60% - Accent4 2 2 2" xfId="423"/>
    <cellStyle name="60% - Accent4 2 2 2 2" xfId="424"/>
    <cellStyle name="60% - Accent4 2 2 3" xfId="425"/>
    <cellStyle name="60% - Accent4 2 2 4" xfId="426"/>
    <cellStyle name="60% - Accent4 2 2 5" xfId="427"/>
    <cellStyle name="60% - Accent4 2 3" xfId="428"/>
    <cellStyle name="60% - Accent5 2" xfId="429"/>
    <cellStyle name="60% - Accent5 2 2" xfId="430"/>
    <cellStyle name="60% - Accent5 2 2 2" xfId="431"/>
    <cellStyle name="60% - Accent5 2 2 2 2" xfId="432"/>
    <cellStyle name="60% - Accent5 2 2 3" xfId="433"/>
    <cellStyle name="60% - Accent5 2 2 4" xfId="434"/>
    <cellStyle name="60% - Accent5 2 2 5" xfId="435"/>
    <cellStyle name="60% - Accent5 2 3" xfId="436"/>
    <cellStyle name="60% - Accent6 2" xfId="437"/>
    <cellStyle name="60% - Accent6 2 2" xfId="438"/>
    <cellStyle name="60% - Accent6 2 2 2" xfId="439"/>
    <cellStyle name="60% - Accent6 2 2 2 2" xfId="440"/>
    <cellStyle name="60% - Accent6 2 2 3" xfId="441"/>
    <cellStyle name="60% - Accent6 2 2 4" xfId="442"/>
    <cellStyle name="60% - Accent6 2 2 5" xfId="443"/>
    <cellStyle name="60% - Accent6 2 3" xfId="444"/>
    <cellStyle name="Accent1 2" xfId="445"/>
    <cellStyle name="Accent1 2 2" xfId="446"/>
    <cellStyle name="Accent1 2 2 2" xfId="447"/>
    <cellStyle name="Accent1 2 2 2 2" xfId="448"/>
    <cellStyle name="Accent1 2 2 3" xfId="449"/>
    <cellStyle name="Accent1 2 2 4" xfId="450"/>
    <cellStyle name="Accent1 2 2 5" xfId="451"/>
    <cellStyle name="Accent1 2 3" xfId="452"/>
    <cellStyle name="Accent2 2" xfId="453"/>
    <cellStyle name="Accent2 2 2" xfId="454"/>
    <cellStyle name="Accent2 2 2 2" xfId="455"/>
    <cellStyle name="Accent2 2 2 2 2" xfId="456"/>
    <cellStyle name="Accent2 2 2 3" xfId="457"/>
    <cellStyle name="Accent2 2 2 4" xfId="458"/>
    <cellStyle name="Accent2 2 2 5" xfId="459"/>
    <cellStyle name="Accent2 2 3" xfId="460"/>
    <cellStyle name="Accent3 2" xfId="461"/>
    <cellStyle name="Accent3 2 2" xfId="462"/>
    <cellStyle name="Accent3 2 2 2" xfId="463"/>
    <cellStyle name="Accent3 2 2 2 2" xfId="464"/>
    <cellStyle name="Accent3 2 2 3" xfId="465"/>
    <cellStyle name="Accent3 2 2 4" xfId="466"/>
    <cellStyle name="Accent3 2 2 5" xfId="467"/>
    <cellStyle name="Accent3 2 3" xfId="468"/>
    <cellStyle name="Accent4 2" xfId="469"/>
    <cellStyle name="Accent4 2 2" xfId="470"/>
    <cellStyle name="Accent4 2 2 2" xfId="471"/>
    <cellStyle name="Accent4 2 2 2 2" xfId="472"/>
    <cellStyle name="Accent4 2 2 3" xfId="473"/>
    <cellStyle name="Accent4 2 2 4" xfId="474"/>
    <cellStyle name="Accent4 2 2 5" xfId="475"/>
    <cellStyle name="Accent4 2 3" xfId="476"/>
    <cellStyle name="Accent5 2" xfId="477"/>
    <cellStyle name="Accent5 2 2" xfId="478"/>
    <cellStyle name="Accent5 2 2 2" xfId="479"/>
    <cellStyle name="Accent5 2 2 2 2" xfId="480"/>
    <cellStyle name="Accent5 2 2 3" xfId="481"/>
    <cellStyle name="Accent5 2 2 4" xfId="482"/>
    <cellStyle name="Accent5 2 2 5" xfId="483"/>
    <cellStyle name="Accent5 2 3" xfId="484"/>
    <cellStyle name="Accent6 2" xfId="485"/>
    <cellStyle name="Accent6 2 2" xfId="486"/>
    <cellStyle name="Accent6 2 2 2" xfId="487"/>
    <cellStyle name="Accent6 2 2 2 2" xfId="488"/>
    <cellStyle name="Accent6 2 2 3" xfId="489"/>
    <cellStyle name="Accent6 2 2 4" xfId="490"/>
    <cellStyle name="Accent6 2 2 5" xfId="491"/>
    <cellStyle name="Accent6 2 3" xfId="492"/>
    <cellStyle name="Bad 2" xfId="493"/>
    <cellStyle name="Bad 2 2" xfId="494"/>
    <cellStyle name="Bad 2 2 2" xfId="495"/>
    <cellStyle name="Bad 2 2 2 2" xfId="496"/>
    <cellStyle name="Bad 2 2 3" xfId="497"/>
    <cellStyle name="Bad 2 2 4" xfId="498"/>
    <cellStyle name="Bad 2 2 5" xfId="499"/>
    <cellStyle name="Bad 2 3" xfId="500"/>
    <cellStyle name="Bad 2 4" xfId="501"/>
    <cellStyle name="Calculation 2" xfId="502"/>
    <cellStyle name="Calculation 2 2" xfId="503"/>
    <cellStyle name="Calculation 2 2 2" xfId="504"/>
    <cellStyle name="Calculation 2 2 2 2" xfId="505"/>
    <cellStyle name="Calculation 2 2 3" xfId="506"/>
    <cellStyle name="Calculation 2 2 4" xfId="507"/>
    <cellStyle name="Calculation 2 2 4 2" xfId="508"/>
    <cellStyle name="Calculation 2 2 5" xfId="509"/>
    <cellStyle name="Calculation 2 2 6" xfId="510"/>
    <cellStyle name="Calculation 2 3" xfId="511"/>
    <cellStyle name="Calculation 2 4" xfId="512"/>
    <cellStyle name="Calculation 3" xfId="513"/>
    <cellStyle name="Calculation 4" xfId="514"/>
    <cellStyle name="Check Cell 2" xfId="515"/>
    <cellStyle name="Check Cell 2 2" xfId="516"/>
    <cellStyle name="Check Cell 2 2 2" xfId="517"/>
    <cellStyle name="Check Cell 2 2 2 2" xfId="518"/>
    <cellStyle name="Check Cell 2 2 3" xfId="519"/>
    <cellStyle name="Check Cell 2 2 4" xfId="520"/>
    <cellStyle name="Check Cell 2 2 5" xfId="521"/>
    <cellStyle name="Check Cell 2 3" xfId="522"/>
    <cellStyle name="Comma 2" xfId="523"/>
    <cellStyle name="Comma 2 2" xfId="524"/>
    <cellStyle name="Comma 2 3" xfId="525"/>
    <cellStyle name="Comma 2 3 2" xfId="526"/>
    <cellStyle name="Comma 2 3 3" xfId="527"/>
    <cellStyle name="Comma 2 3 3 2" xfId="528"/>
    <cellStyle name="Comma 2 3 3 3" xfId="529"/>
    <cellStyle name="Comma 2 3 3 4" xfId="530"/>
    <cellStyle name="Comma 2 4" xfId="531"/>
    <cellStyle name="Comma 2 5" xfId="532"/>
    <cellStyle name="Comma 3" xfId="533"/>
    <cellStyle name="Comma 3 2" xfId="534"/>
    <cellStyle name="Comma 3 2 2" xfId="535"/>
    <cellStyle name="Comma 3 2 3" xfId="536"/>
    <cellStyle name="Comma 3 2 3 2" xfId="537"/>
    <cellStyle name="Comma 3 2 3 3" xfId="538"/>
    <cellStyle name="Comma 3 2 4" xfId="539"/>
    <cellStyle name="Comma 3 2 5" xfId="540"/>
    <cellStyle name="Comma 3 2 6" xfId="541"/>
    <cellStyle name="Comma 3 3" xfId="542"/>
    <cellStyle name="Comma 3 4" xfId="543"/>
    <cellStyle name="Comma 3 5" xfId="544"/>
    <cellStyle name="Comma 3 6" xfId="545"/>
    <cellStyle name="Comma 4" xfId="546"/>
    <cellStyle name="Comma 4 2" xfId="547"/>
    <cellStyle name="Comma 4 3" xfId="548"/>
    <cellStyle name="Comma 4 4" xfId="549"/>
    <cellStyle name="Comma 5" xfId="550"/>
    <cellStyle name="Currency 2" xfId="551"/>
    <cellStyle name="Currency 2 2" xfId="552"/>
    <cellStyle name="Currency 2 2 2" xfId="553"/>
    <cellStyle name="Currency 2 2 2 2" xfId="554"/>
    <cellStyle name="Currency 2 2 3" xfId="555"/>
    <cellStyle name="Currency 2 2 4" xfId="556"/>
    <cellStyle name="Currency 2 3" xfId="557"/>
    <cellStyle name="Currency 2 3 2" xfId="558"/>
    <cellStyle name="Currency 2 4" xfId="559"/>
    <cellStyle name="Currency 2 5" xfId="560"/>
    <cellStyle name="Currency 2 6" xfId="561"/>
    <cellStyle name="Currency 3" xfId="562"/>
    <cellStyle name="Explanatory Text 2" xfId="563"/>
    <cellStyle name="Explanatory Text 2 2" xfId="564"/>
    <cellStyle name="Explanatory Text 2 2 2" xfId="565"/>
    <cellStyle name="Explanatory Text 2 2 2 2" xfId="566"/>
    <cellStyle name="Explanatory Text 2 2 3" xfId="567"/>
    <cellStyle name="Explanatory Text 2 2 4" xfId="568"/>
    <cellStyle name="Explanatory Text 2 3" xfId="569"/>
    <cellStyle name="Good 2" xfId="570"/>
    <cellStyle name="Good 2 2" xfId="571"/>
    <cellStyle name="Good 2 2 2" xfId="572"/>
    <cellStyle name="Good 2 2 2 2" xfId="573"/>
    <cellStyle name="Good 2 2 3" xfId="574"/>
    <cellStyle name="Good 2 2 4" xfId="575"/>
    <cellStyle name="Good 2 2 5" xfId="576"/>
    <cellStyle name="Good 2 3" xfId="577"/>
    <cellStyle name="Heading 1 2" xfId="578"/>
    <cellStyle name="Heading 1 2 2" xfId="579"/>
    <cellStyle name="Heading 1 2 2 2" xfId="580"/>
    <cellStyle name="Heading 1 2 2 2 2" xfId="581"/>
    <cellStyle name="Heading 1 2 2 3" xfId="582"/>
    <cellStyle name="Heading 1 2 2 4" xfId="583"/>
    <cellStyle name="Heading 1 2 3" xfId="584"/>
    <cellStyle name="Heading 2 2" xfId="585"/>
    <cellStyle name="Heading 2 2 2" xfId="586"/>
    <cellStyle name="Heading 2 2 2 2" xfId="587"/>
    <cellStyle name="Heading 2 2 2 2 2" xfId="588"/>
    <cellStyle name="Heading 2 2 2 3" xfId="589"/>
    <cellStyle name="Heading 2 2 2 4" xfId="590"/>
    <cellStyle name="Heading 2 2 3" xfId="591"/>
    <cellStyle name="Heading 3 2" xfId="592"/>
    <cellStyle name="Heading 3 2 2" xfId="593"/>
    <cellStyle name="Heading 3 2 2 2" xfId="594"/>
    <cellStyle name="Heading 3 2 2 2 2" xfId="595"/>
    <cellStyle name="Heading 3 2 2 3" xfId="596"/>
    <cellStyle name="Heading 3 2 2 4" xfId="597"/>
    <cellStyle name="Heading 3 2 3" xfId="598"/>
    <cellStyle name="Heading 4 2" xfId="599"/>
    <cellStyle name="Heading 4 2 2" xfId="600"/>
    <cellStyle name="Heading 4 2 2 2" xfId="601"/>
    <cellStyle name="Heading 4 2 2 2 2" xfId="602"/>
    <cellStyle name="Heading 4 2 2 3" xfId="603"/>
    <cellStyle name="Heading 4 2 2 4" xfId="604"/>
    <cellStyle name="Heading 4 2 3" xfId="605"/>
    <cellStyle name="Hyperlink 2" xfId="606"/>
    <cellStyle name="Hyperlink 3" xfId="607"/>
    <cellStyle name="Input 2" xfId="608"/>
    <cellStyle name="Input 2 2" xfId="609"/>
    <cellStyle name="Input 2 2 2" xfId="610"/>
    <cellStyle name="Input 2 2 2 2" xfId="611"/>
    <cellStyle name="Input 2 2 3" xfId="612"/>
    <cellStyle name="Input 2 2 4" xfId="613"/>
    <cellStyle name="Input 2 2 5" xfId="614"/>
    <cellStyle name="Input 2 3" xfId="615"/>
    <cellStyle name="Input 3" xfId="616"/>
    <cellStyle name="Input 4" xfId="617"/>
    <cellStyle name="Input 5" xfId="618"/>
    <cellStyle name="Linked Cell 2" xfId="619"/>
    <cellStyle name="Linked Cell 2 2" xfId="620"/>
    <cellStyle name="Linked Cell 2 2 2" xfId="621"/>
    <cellStyle name="Linked Cell 2 2 2 2" xfId="622"/>
    <cellStyle name="Linked Cell 2 2 3" xfId="623"/>
    <cellStyle name="Linked Cell 2 2 4" xfId="624"/>
    <cellStyle name="Linked Cell 2 3" xfId="625"/>
    <cellStyle name="Neutral 2" xfId="626"/>
    <cellStyle name="Neutral 2 2" xfId="627"/>
    <cellStyle name="Neutral 2 2 2" xfId="628"/>
    <cellStyle name="Neutral 2 2 2 2" xfId="629"/>
    <cellStyle name="Neutral 2 2 3" xfId="630"/>
    <cellStyle name="Neutral 2 2 4" xfId="631"/>
    <cellStyle name="Neutral 2 2 5" xfId="632"/>
    <cellStyle name="Neutral 2 3" xfId="633"/>
    <cellStyle name="Neutral 3" xfId="634"/>
    <cellStyle name="Normal" xfId="0" builtinId="0"/>
    <cellStyle name="Normal 10" xfId="635"/>
    <cellStyle name="Normal 10 2" xfId="636"/>
    <cellStyle name="Normal 10 2 2" xfId="637"/>
    <cellStyle name="Normal 10 3" xfId="638"/>
    <cellStyle name="Normal 10 3 2" xfId="639"/>
    <cellStyle name="Normal 10 4" xfId="640"/>
    <cellStyle name="Normal 10 5" xfId="641"/>
    <cellStyle name="Normal 11" xfId="642"/>
    <cellStyle name="Normal 11 2" xfId="643"/>
    <cellStyle name="Normal 11 2 2" xfId="644"/>
    <cellStyle name="Normal 11 2 2 2" xfId="645"/>
    <cellStyle name="Normal 11 2 3" xfId="646"/>
    <cellStyle name="Normal 11 2 3 2" xfId="647"/>
    <cellStyle name="Normal 11 2 3 3" xfId="648"/>
    <cellStyle name="Normal 11 2 3 4" xfId="649"/>
    <cellStyle name="Normal 11 2 4" xfId="650"/>
    <cellStyle name="Normal 11 2 5" xfId="651"/>
    <cellStyle name="Normal 11 2 6" xfId="652"/>
    <cellStyle name="Normal 11 3" xfId="653"/>
    <cellStyle name="Normal 11 4" xfId="654"/>
    <cellStyle name="Normal 11 5" xfId="655"/>
    <cellStyle name="Normal 11 6" xfId="656"/>
    <cellStyle name="Normal 11 6 2" xfId="657"/>
    <cellStyle name="Normal 11 6 3" xfId="658"/>
    <cellStyle name="Normal 11 6 4" xfId="659"/>
    <cellStyle name="Normal 11 6 4 2" xfId="660"/>
    <cellStyle name="Normal 11 7" xfId="661"/>
    <cellStyle name="Normal 11 8" xfId="662"/>
    <cellStyle name="Normal 11 9" xfId="663"/>
    <cellStyle name="Normal 12" xfId="664"/>
    <cellStyle name="Normal 12 2" xfId="665"/>
    <cellStyle name="Normal 12 2 2" xfId="666"/>
    <cellStyle name="Normal 12 3" xfId="667"/>
    <cellStyle name="Normal 12 3 2" xfId="668"/>
    <cellStyle name="Normal 12 3 3" xfId="669"/>
    <cellStyle name="Normal 12 3 4" xfId="670"/>
    <cellStyle name="Normal 12 4" xfId="671"/>
    <cellStyle name="Normal 12 5" xfId="672"/>
    <cellStyle name="Normal 12 6" xfId="673"/>
    <cellStyle name="Normal 13" xfId="674"/>
    <cellStyle name="Normal 13 2" xfId="675"/>
    <cellStyle name="Normal 13 2 2" xfId="676"/>
    <cellStyle name="Normal 13 3" xfId="677"/>
    <cellStyle name="Normal 14" xfId="678"/>
    <cellStyle name="Normal 14 2" xfId="679"/>
    <cellStyle name="Normal 14 2 2" xfId="680"/>
    <cellStyle name="Normal 14 3" xfId="681"/>
    <cellStyle name="Normal 14 4" xfId="682"/>
    <cellStyle name="Normal 14 5" xfId="683"/>
    <cellStyle name="Normal 14 5 2" xfId="684"/>
    <cellStyle name="Normal 14 6" xfId="685"/>
    <cellStyle name="Normal 14 7" xfId="686"/>
    <cellStyle name="Normal 15" xfId="687"/>
    <cellStyle name="Normal 15 2" xfId="688"/>
    <cellStyle name="Normal 15 2 2" xfId="689"/>
    <cellStyle name="Normal 15 3" xfId="690"/>
    <cellStyle name="Normal 15 4" xfId="691"/>
    <cellStyle name="Normal 15 4 2" xfId="692"/>
    <cellStyle name="Normal 15 4 2 2" xfId="693"/>
    <cellStyle name="Normal 15 4 3" xfId="694"/>
    <cellStyle name="Normal 15 5" xfId="695"/>
    <cellStyle name="Normal 15 6" xfId="696"/>
    <cellStyle name="Normal 15 7" xfId="697"/>
    <cellStyle name="Normal 16" xfId="698"/>
    <cellStyle name="Normal 16 2" xfId="699"/>
    <cellStyle name="Normal 16 2 2" xfId="700"/>
    <cellStyle name="Normal 16 3" xfId="701"/>
    <cellStyle name="Normal 17" xfId="702"/>
    <cellStyle name="Normal 17 2" xfId="703"/>
    <cellStyle name="Normal 17 2 2" xfId="704"/>
    <cellStyle name="Normal 17 2 2 2" xfId="705"/>
    <cellStyle name="Normal 17 2 3" xfId="706"/>
    <cellStyle name="Normal 17 3" xfId="707"/>
    <cellStyle name="Normal 17 3 2" xfId="708"/>
    <cellStyle name="Normal 17 4" xfId="709"/>
    <cellStyle name="Normal 18" xfId="710"/>
    <cellStyle name="Normal 18 2" xfId="711"/>
    <cellStyle name="Normal 19" xfId="712"/>
    <cellStyle name="Normal 19 2" xfId="713"/>
    <cellStyle name="Normal 2" xfId="714"/>
    <cellStyle name="Normal 2 10" xfId="715"/>
    <cellStyle name="Normal 2 11" xfId="716"/>
    <cellStyle name="Normal 2 2" xfId="717"/>
    <cellStyle name="Normal 2 2 2" xfId="718"/>
    <cellStyle name="Normal 2 2 3" xfId="719"/>
    <cellStyle name="Normal 2 2 4" xfId="720"/>
    <cellStyle name="Normal 2 2 4 2" xfId="721"/>
    <cellStyle name="Normal 2 2 4 2 2" xfId="722"/>
    <cellStyle name="Normal 2 2 4 2 2 2" xfId="723"/>
    <cellStyle name="Normal 2 2 4 2 3" xfId="724"/>
    <cellStyle name="Normal 2 2 4 2 4" xfId="725"/>
    <cellStyle name="Normal 2 2 4 3" xfId="726"/>
    <cellStyle name="Normal 2 2 4 3 2" xfId="727"/>
    <cellStyle name="Normal 2 2 4 4" xfId="728"/>
    <cellStyle name="Normal 2 2 4 5" xfId="729"/>
    <cellStyle name="Normal 2 2 5" xfId="730"/>
    <cellStyle name="Normal 2 2 5 2" xfId="731"/>
    <cellStyle name="Normal 2 3" xfId="732"/>
    <cellStyle name="Normal 2 3 2" xfId="733"/>
    <cellStyle name="Normal 2 3 3" xfId="734"/>
    <cellStyle name="Normal 2 3 3 2" xfId="735"/>
    <cellStyle name="Normal 2 3 3 3" xfId="736"/>
    <cellStyle name="Normal 2 3 3 4" xfId="737"/>
    <cellStyle name="Normal 2 3 4" xfId="738"/>
    <cellStyle name="Normal 2 3 5" xfId="739"/>
    <cellStyle name="Normal 2 3 6" xfId="740"/>
    <cellStyle name="Normal 2 4" xfId="741"/>
    <cellStyle name="Normal 2 4 2" xfId="742"/>
    <cellStyle name="Normal 2 4 2 2" xfId="743"/>
    <cellStyle name="Normal 2 4 2 3" xfId="744"/>
    <cellStyle name="Normal 2 4 2 4" xfId="745"/>
    <cellStyle name="Normal 2 4 3" xfId="746"/>
    <cellStyle name="Normal 2 4 4" xfId="747"/>
    <cellStyle name="Normal 2 4 5" xfId="748"/>
    <cellStyle name="Normal 2 5" xfId="749"/>
    <cellStyle name="Normal 2 5 2" xfId="750"/>
    <cellStyle name="Normal 2 5 3" xfId="751"/>
    <cellStyle name="Normal 2 5 4" xfId="752"/>
    <cellStyle name="Normal 2 6" xfId="753"/>
    <cellStyle name="Normal 2 6 2" xfId="754"/>
    <cellStyle name="Normal 2 6 2 2" xfId="755"/>
    <cellStyle name="Normal 2 6 3" xfId="756"/>
    <cellStyle name="Normal 2 6 3 2" xfId="757"/>
    <cellStyle name="Normal 2 6 4" xfId="758"/>
    <cellStyle name="Normal 2 7" xfId="759"/>
    <cellStyle name="Normal 2 7 2" xfId="760"/>
    <cellStyle name="Normal 2 7 2 2" xfId="761"/>
    <cellStyle name="Normal 2 7 3" xfId="762"/>
    <cellStyle name="Normal 2 7 4" xfId="763"/>
    <cellStyle name="Normal 2 8" xfId="764"/>
    <cellStyle name="Normal 2 8 2" xfId="765"/>
    <cellStyle name="Normal 2 8 2 2" xfId="766"/>
    <cellStyle name="Normal 2 8 3" xfId="767"/>
    <cellStyle name="Normal 2 8 4" xfId="768"/>
    <cellStyle name="Normal 2 9" xfId="769"/>
    <cellStyle name="Normal 2 9 2" xfId="770"/>
    <cellStyle name="Normal 2 9 2 2" xfId="771"/>
    <cellStyle name="Normal 20" xfId="772"/>
    <cellStyle name="Normal 20 2" xfId="773"/>
    <cellStyle name="Normal 20 2 2" xfId="774"/>
    <cellStyle name="Normal 20 3" xfId="775"/>
    <cellStyle name="Normal 21" xfId="776"/>
    <cellStyle name="Normal 21 2" xfId="777"/>
    <cellStyle name="Normal 21 2 2" xfId="778"/>
    <cellStyle name="Normal 21 3" xfId="779"/>
    <cellStyle name="Normal 22" xfId="780"/>
    <cellStyle name="Normal 22 2" xfId="781"/>
    <cellStyle name="Normal 22 3" xfId="782"/>
    <cellStyle name="Normal 23" xfId="783"/>
    <cellStyle name="Normal 23 2" xfId="784"/>
    <cellStyle name="Normal 24" xfId="785"/>
    <cellStyle name="Normal 24 2" xfId="786"/>
    <cellStyle name="Normal 25" xfId="787"/>
    <cellStyle name="Normal 25 2" xfId="788"/>
    <cellStyle name="Normal 25 3" xfId="789"/>
    <cellStyle name="Normal 26" xfId="790"/>
    <cellStyle name="Normal 27" xfId="791"/>
    <cellStyle name="Normal 3" xfId="792"/>
    <cellStyle name="Normal 3 10" xfId="793"/>
    <cellStyle name="Normal 3 10 2" xfId="794"/>
    <cellStyle name="Normal 3 10 3" xfId="795"/>
    <cellStyle name="Normal 3 10 3 2" xfId="796"/>
    <cellStyle name="Normal 3 11" xfId="797"/>
    <cellStyle name="Normal 3 12" xfId="798"/>
    <cellStyle name="Normal 3 12 2" xfId="799"/>
    <cellStyle name="Normal 3 12 2 2" xfId="800"/>
    <cellStyle name="Normal 3 12 2 2 2" xfId="801"/>
    <cellStyle name="Normal 3 12 2 3" xfId="802"/>
    <cellStyle name="Normal 3 12 3" xfId="803"/>
    <cellStyle name="Normal 3 12 4" xfId="804"/>
    <cellStyle name="Normal 3 13" xfId="805"/>
    <cellStyle name="Normal 3 14" xfId="806"/>
    <cellStyle name="Normal 3 15" xfId="807"/>
    <cellStyle name="Normal 3 16" xfId="808"/>
    <cellStyle name="Normal 3 2" xfId="809"/>
    <cellStyle name="Normal 3 2 10" xfId="810"/>
    <cellStyle name="Normal 3 2 11" xfId="811"/>
    <cellStyle name="Normal 3 2 12" xfId="812"/>
    <cellStyle name="Normal 3 2 13" xfId="813"/>
    <cellStyle name="Normal 3 2 14" xfId="814"/>
    <cellStyle name="Normal 3 2 15" xfId="815"/>
    <cellStyle name="Normal 3 2 16" xfId="816"/>
    <cellStyle name="Normal 3 2 2" xfId="817"/>
    <cellStyle name="Normal 3 2 2 2" xfId="818"/>
    <cellStyle name="Normal 3 2 2 3" xfId="819"/>
    <cellStyle name="Normal 3 2 2 3 2" xfId="820"/>
    <cellStyle name="Normal 3 2 2 3 2 2" xfId="821"/>
    <cellStyle name="Normal 3 2 2 3 2 3" xfId="822"/>
    <cellStyle name="Normal 3 2 2 3 2 4" xfId="823"/>
    <cellStyle name="Normal 3 2 2 3 3" xfId="824"/>
    <cellStyle name="Normal 3 2 2 3 4" xfId="825"/>
    <cellStyle name="Normal 3 2 2 3 5" xfId="826"/>
    <cellStyle name="Normal 3 2 2 4" xfId="827"/>
    <cellStyle name="Normal 3 2 2 4 2" xfId="828"/>
    <cellStyle name="Normal 3 2 2 4 3" xfId="829"/>
    <cellStyle name="Normal 3 2 2 4 4" xfId="830"/>
    <cellStyle name="Normal 3 2 2 5" xfId="831"/>
    <cellStyle name="Normal 3 2 3" xfId="832"/>
    <cellStyle name="Normal 3 2 3 2" xfId="833"/>
    <cellStyle name="Normal 3 2 3 3" xfId="834"/>
    <cellStyle name="Normal 3 2 3 3 2" xfId="835"/>
    <cellStyle name="Normal 3 2 3 3 3" xfId="836"/>
    <cellStyle name="Normal 3 2 3 3 4" xfId="837"/>
    <cellStyle name="Normal 3 2 4" xfId="838"/>
    <cellStyle name="Normal 3 2 4 2" xfId="839"/>
    <cellStyle name="Normal 3 2 4 2 2" xfId="840"/>
    <cellStyle name="Normal 3 2 4 3" xfId="841"/>
    <cellStyle name="Normal 3 2 4 4" xfId="842"/>
    <cellStyle name="Normal 3 2 4 5" xfId="843"/>
    <cellStyle name="Normal 3 2 5" xfId="844"/>
    <cellStyle name="Normal 3 2 5 2" xfId="845"/>
    <cellStyle name="Normal 3 2 5 2 2" xfId="846"/>
    <cellStyle name="Normal 3 2 5 3" xfId="847"/>
    <cellStyle name="Normal 3 2 5 4" xfId="848"/>
    <cellStyle name="Normal 3 2 6" xfId="849"/>
    <cellStyle name="Normal 3 2 6 2" xfId="850"/>
    <cellStyle name="Normal 3 2 7" xfId="851"/>
    <cellStyle name="Normal 3 2 7 2" xfId="852"/>
    <cellStyle name="Normal 3 2 8" xfId="853"/>
    <cellStyle name="Normal 3 2 9" xfId="854"/>
    <cellStyle name="Normal 3 2_Kalnciems budzets 2013" xfId="855"/>
    <cellStyle name="Normal 3 3" xfId="856"/>
    <cellStyle name="Normal 3 3 2" xfId="857"/>
    <cellStyle name="Normal 3 3 2 2" xfId="858"/>
    <cellStyle name="Normal 3 3 2 3" xfId="859"/>
    <cellStyle name="Normal 3 3 2 3 2" xfId="860"/>
    <cellStyle name="Normal 3 3 2 3 3" xfId="861"/>
    <cellStyle name="Normal 3 3 2 3 4" xfId="862"/>
    <cellStyle name="Normal 3 3 2 4" xfId="863"/>
    <cellStyle name="Normal 3 3 2 5" xfId="864"/>
    <cellStyle name="Normal 3 3 2 6" xfId="865"/>
    <cellStyle name="Normal 3 3 3" xfId="866"/>
    <cellStyle name="Normal 3 3 3 2" xfId="867"/>
    <cellStyle name="Normal 3 3 3 3" xfId="868"/>
    <cellStyle name="Normal 3 3 3 3 2" xfId="869"/>
    <cellStyle name="Normal 3 3 3 3 3" xfId="870"/>
    <cellStyle name="Normal 3 3 3 3 4" xfId="871"/>
    <cellStyle name="Normal 3 3 4" xfId="872"/>
    <cellStyle name="Normal 3 4" xfId="873"/>
    <cellStyle name="Normal 3 4 2" xfId="874"/>
    <cellStyle name="Normal 3 4 2 2" xfId="875"/>
    <cellStyle name="Normal 3 4 3" xfId="876"/>
    <cellStyle name="Normal 3 4 4" xfId="877"/>
    <cellStyle name="Normal 3 4 5" xfId="878"/>
    <cellStyle name="Normal 3 4 6" xfId="879"/>
    <cellStyle name="Normal 3 5" xfId="880"/>
    <cellStyle name="Normal 3 5 2" xfId="881"/>
    <cellStyle name="Normal 3 5 3" xfId="882"/>
    <cellStyle name="Normal 3 5 4" xfId="883"/>
    <cellStyle name="Normal 3 6" xfId="884"/>
    <cellStyle name="Normal 3 7" xfId="885"/>
    <cellStyle name="Normal 3 7 2" xfId="886"/>
    <cellStyle name="Normal 3 8" xfId="887"/>
    <cellStyle name="Normal 3 8 2" xfId="888"/>
    <cellStyle name="Normal 3 9" xfId="889"/>
    <cellStyle name="Normal 3 9 2" xfId="890"/>
    <cellStyle name="Normal 3 9 3" xfId="891"/>
    <cellStyle name="Normal 3 9 3 2" xfId="892"/>
    <cellStyle name="Normal 4" xfId="893"/>
    <cellStyle name="Normal 4 10" xfId="894"/>
    <cellStyle name="Normal 4 10 2" xfId="895"/>
    <cellStyle name="Normal 4 10 2 2" xfId="896"/>
    <cellStyle name="Normal 4 10 3" xfId="897"/>
    <cellStyle name="Normal 4 11" xfId="898"/>
    <cellStyle name="Normal 4 11 2" xfId="899"/>
    <cellStyle name="Normal 4 12" xfId="900"/>
    <cellStyle name="Normal 4 2" xfId="901"/>
    <cellStyle name="Normal 4 2 2" xfId="902"/>
    <cellStyle name="Normal 4 2 2 2" xfId="903"/>
    <cellStyle name="Normal 4 2 2 2 2" xfId="904"/>
    <cellStyle name="Normal 4 2 2 2 2 2" xfId="905"/>
    <cellStyle name="Normal 4 2 2 2 2 3" xfId="906"/>
    <cellStyle name="Normal 4 2 2 2 2 4" xfId="907"/>
    <cellStyle name="Normal 4 2 2 2 3" xfId="908"/>
    <cellStyle name="Normal 4 2 2 2 4" xfId="909"/>
    <cellStyle name="Normal 4 2 2 2 5" xfId="910"/>
    <cellStyle name="Normal 4 2 2 3" xfId="911"/>
    <cellStyle name="Normal 4 2 2 4" xfId="912"/>
    <cellStyle name="Normal 4 2 2 4 2" xfId="913"/>
    <cellStyle name="Normal 4 2 2 4 3" xfId="914"/>
    <cellStyle name="Normal 4 2 2 4 4" xfId="915"/>
    <cellStyle name="Normal 4 2 2 5" xfId="916"/>
    <cellStyle name="Normal 4 2 2 6" xfId="917"/>
    <cellStyle name="Normal 4 2 2 7" xfId="918"/>
    <cellStyle name="Normal 4 2 3" xfId="919"/>
    <cellStyle name="Normal 4 2 3 2" xfId="920"/>
    <cellStyle name="Normal 4 2 3 3" xfId="921"/>
    <cellStyle name="Normal 4 2 3 3 2" xfId="922"/>
    <cellStyle name="Normal 4 2 3 3 3" xfId="923"/>
    <cellStyle name="Normal 4 2 3 3 4" xfId="924"/>
    <cellStyle name="Normal 4 2 4" xfId="925"/>
    <cellStyle name="Normal 4 3" xfId="926"/>
    <cellStyle name="Normal 4 3 2" xfId="927"/>
    <cellStyle name="Normal 4 3 2 2" xfId="928"/>
    <cellStyle name="Normal 4 3 2 3" xfId="929"/>
    <cellStyle name="Normal 4 3 2 4" xfId="930"/>
    <cellStyle name="Normal 4 3 3" xfId="931"/>
    <cellStyle name="Normal 4 3 4" xfId="932"/>
    <cellStyle name="Normal 4 3 5" xfId="933"/>
    <cellStyle name="Normal 4 4" xfId="934"/>
    <cellStyle name="Normal 4 5" xfId="935"/>
    <cellStyle name="Normal 4 5 2" xfId="936"/>
    <cellStyle name="Normal 4 5 3" xfId="937"/>
    <cellStyle name="Normal 4 6" xfId="938"/>
    <cellStyle name="Normal 4 6 2" xfId="939"/>
    <cellStyle name="Normal 4 6 2 2" xfId="940"/>
    <cellStyle name="Normal 4 6 2 3" xfId="941"/>
    <cellStyle name="Normal 4 6 2 4" xfId="942"/>
    <cellStyle name="Normal 4 6 3" xfId="943"/>
    <cellStyle name="Normal 4 7" xfId="944"/>
    <cellStyle name="Normal 4 7 2" xfId="945"/>
    <cellStyle name="Normal 4 7 3" xfId="946"/>
    <cellStyle name="Normal 4 7 4" xfId="947"/>
    <cellStyle name="Normal 4 8" xfId="948"/>
    <cellStyle name="Normal 4 8 2" xfId="949"/>
    <cellStyle name="Normal 4 8 3" xfId="950"/>
    <cellStyle name="Normal 4 8 4" xfId="951"/>
    <cellStyle name="Normal 4 9" xfId="952"/>
    <cellStyle name="Normal 4 9 2" xfId="953"/>
    <cellStyle name="Normal 4 9 3" xfId="954"/>
    <cellStyle name="Normal 4 9 4" xfId="955"/>
    <cellStyle name="Normal 4_7-4" xfId="956"/>
    <cellStyle name="Normal 5" xfId="957"/>
    <cellStyle name="Normal 5 2" xfId="958"/>
    <cellStyle name="Normal 5 2 2" xfId="959"/>
    <cellStyle name="Normal 5 2 2 2" xfId="960"/>
    <cellStyle name="Normal 5 2 2 3" xfId="961"/>
    <cellStyle name="Normal 5 2 2 4" xfId="962"/>
    <cellStyle name="Normal 5 2 2 5" xfId="963"/>
    <cellStyle name="Normal 5 2 3" xfId="964"/>
    <cellStyle name="Normal 5 2 4" xfId="965"/>
    <cellStyle name="Normal 5 2 4 2" xfId="966"/>
    <cellStyle name="Normal 5 3" xfId="967"/>
    <cellStyle name="Normal 5 3 2" xfId="968"/>
    <cellStyle name="Normal 5 3 3" xfId="969"/>
    <cellStyle name="Normal 5 3 4" xfId="970"/>
    <cellStyle name="Normal 5 3 5" xfId="971"/>
    <cellStyle name="Normal 5 4" xfId="972"/>
    <cellStyle name="Normal 5 5" xfId="973"/>
    <cellStyle name="Normal 5 5 2" xfId="974"/>
    <cellStyle name="Normal 5 6" xfId="975"/>
    <cellStyle name="Normal 5 7" xfId="976"/>
    <cellStyle name="Normal 5 8" xfId="977"/>
    <cellStyle name="Normal 5 8 2" xfId="978"/>
    <cellStyle name="Normal 5 9" xfId="979"/>
    <cellStyle name="Normal 6" xfId="980"/>
    <cellStyle name="Normal 6 2" xfId="981"/>
    <cellStyle name="Normal 6 2 2" xfId="982"/>
    <cellStyle name="Normal 6 2 3" xfId="983"/>
    <cellStyle name="Normal 6 2 4" xfId="984"/>
    <cellStyle name="Normal 6 2 5" xfId="985"/>
    <cellStyle name="Normal 6 3" xfId="986"/>
    <cellStyle name="Normal 6_Algu fonds samazinātais 2013" xfId="987"/>
    <cellStyle name="Normal 7" xfId="988"/>
    <cellStyle name="Normal 7 2" xfId="989"/>
    <cellStyle name="Normal 7 2 2" xfId="990"/>
    <cellStyle name="Normal 7 3" xfId="991"/>
    <cellStyle name="Normal 7 3 2" xfId="992"/>
    <cellStyle name="Normal 7 3 3" xfId="993"/>
    <cellStyle name="Normal 7 4" xfId="994"/>
    <cellStyle name="Normal 7 4 2" xfId="995"/>
    <cellStyle name="Normal 7 4 2 2" xfId="996"/>
    <cellStyle name="Normal 7 4 3" xfId="997"/>
    <cellStyle name="Normal 8" xfId="998"/>
    <cellStyle name="Normal 8 2" xfId="999"/>
    <cellStyle name="Normal 8 2 2" xfId="1000"/>
    <cellStyle name="Normal 8 2 2 2" xfId="1001"/>
    <cellStyle name="Normal 8 2 3" xfId="1002"/>
    <cellStyle name="Normal 8 3" xfId="1003"/>
    <cellStyle name="Normal 8 3 2" xfId="1004"/>
    <cellStyle name="Normal 8 4" xfId="1005"/>
    <cellStyle name="Normal 8 4 2" xfId="1006"/>
    <cellStyle name="Normal 8 5" xfId="1007"/>
    <cellStyle name="Normal 8 5 2" xfId="1008"/>
    <cellStyle name="Normal 8 5 3" xfId="1009"/>
    <cellStyle name="Normal 8 5 3 2" xfId="1010"/>
    <cellStyle name="Normal 8 5 3 2 2" xfId="1011"/>
    <cellStyle name="Normal 8 5 3 3" xfId="1012"/>
    <cellStyle name="Normal 8 6" xfId="1013"/>
    <cellStyle name="Normal 8 7" xfId="1014"/>
    <cellStyle name="Normal 8 8" xfId="1015"/>
    <cellStyle name="Normal 8 9" xfId="1016"/>
    <cellStyle name="Normal 9" xfId="1017"/>
    <cellStyle name="Normal 9 10" xfId="1018"/>
    <cellStyle name="Normal 9 10 2" xfId="1019"/>
    <cellStyle name="Normal 9 11" xfId="1020"/>
    <cellStyle name="Normal 9 11 2" xfId="1021"/>
    <cellStyle name="Normal 9 12" xfId="1022"/>
    <cellStyle name="Normal 9 2" xfId="1023"/>
    <cellStyle name="Normal 9 2 2" xfId="1024"/>
    <cellStyle name="Normal 9 2 2 2" xfId="1025"/>
    <cellStyle name="Normal 9 2 2 2 2" xfId="1026"/>
    <cellStyle name="Normal 9 2 2 2 2 2" xfId="1027"/>
    <cellStyle name="Normal 9 2 2 2 3" xfId="1028"/>
    <cellStyle name="Normal 9 2 2 3" xfId="1029"/>
    <cellStyle name="Normal 9 2 2 3 2" xfId="1030"/>
    <cellStyle name="Normal 9 2 2 3 2 2" xfId="1031"/>
    <cellStyle name="Normal 9 2 2 4" xfId="1032"/>
    <cellStyle name="Normal 9 2 2 4 2" xfId="1033"/>
    <cellStyle name="Normal 9 2 2 5" xfId="1034"/>
    <cellStyle name="Normal 9 2 3" xfId="1035"/>
    <cellStyle name="Normal 9 2 3 2" xfId="1036"/>
    <cellStyle name="Normal 9 2 3 2 2" xfId="1037"/>
    <cellStyle name="Normal 9 2 3 2 2 2" xfId="1038"/>
    <cellStyle name="Normal 9 2 3 2 3" xfId="1039"/>
    <cellStyle name="Normal 9 2 4" xfId="1040"/>
    <cellStyle name="Normal 9 2 4 2" xfId="1041"/>
    <cellStyle name="Normal 9 2 4 2 2" xfId="1042"/>
    <cellStyle name="Normal 9 2 4 3" xfId="1043"/>
    <cellStyle name="Normal 9 2 5" xfId="1044"/>
    <cellStyle name="Normal 9 2 5 2" xfId="1045"/>
    <cellStyle name="Normal 9 2 6" xfId="1046"/>
    <cellStyle name="Normal 9 2 6 2" xfId="1047"/>
    <cellStyle name="Normal 9 2 7" xfId="1048"/>
    <cellStyle name="Normal 9 3" xfId="1049"/>
    <cellStyle name="Normal 9 3 2" xfId="1050"/>
    <cellStyle name="Normal 9 3 2 2" xfId="1051"/>
    <cellStyle name="Normal 9 3 2 2 2" xfId="1052"/>
    <cellStyle name="Normal 9 3 2 2 2 2" xfId="1053"/>
    <cellStyle name="Normal 9 3 2 2 3" xfId="1054"/>
    <cellStyle name="Normal 9 3 3" xfId="1055"/>
    <cellStyle name="Normal 9 3 3 2" xfId="1056"/>
    <cellStyle name="Normal 9 3 3 2 2" xfId="1057"/>
    <cellStyle name="Normal 9 3 3 2 2 2" xfId="1058"/>
    <cellStyle name="Normal 9 3 3 2 3" xfId="1059"/>
    <cellStyle name="Normal 9 3 4" xfId="1060"/>
    <cellStyle name="Normal 9 3 5" xfId="1061"/>
    <cellStyle name="Normal 9 3 5 2" xfId="1062"/>
    <cellStyle name="Normal 9 3 5 2 2" xfId="1063"/>
    <cellStyle name="Normal 9 3 5 3" xfId="1064"/>
    <cellStyle name="Normal 9 3 6" xfId="1065"/>
    <cellStyle name="Normal 9 4" xfId="1066"/>
    <cellStyle name="Normal 9 4 2" xfId="1067"/>
    <cellStyle name="Normal 9 4 2 2" xfId="1068"/>
    <cellStyle name="Normal 9 4 2 2 2" xfId="1069"/>
    <cellStyle name="Normal 9 4 2 2 2 2" xfId="1070"/>
    <cellStyle name="Normal 9 4 2 2 3" xfId="1071"/>
    <cellStyle name="Normal 9 4 3" xfId="1072"/>
    <cellStyle name="Normal 9 4 3 2" xfId="1073"/>
    <cellStyle name="Normal 9 4 3 2 2" xfId="1074"/>
    <cellStyle name="Normal 9 4 3 2 2 2" xfId="1075"/>
    <cellStyle name="Normal 9 4 3 2 3" xfId="1076"/>
    <cellStyle name="Normal 9 4 4" xfId="1077"/>
    <cellStyle name="Normal 9 4 4 2" xfId="1078"/>
    <cellStyle name="Normal 9 4 4 2 2" xfId="1079"/>
    <cellStyle name="Normal 9 4 4 3" xfId="1080"/>
    <cellStyle name="Normal 9 5" xfId="1081"/>
    <cellStyle name="Normal 9 5 2" xfId="1082"/>
    <cellStyle name="Normal 9 5 2 2" xfId="1083"/>
    <cellStyle name="Normal 9 5 2 2 2" xfId="1084"/>
    <cellStyle name="Normal 9 5 2 2 2 2" xfId="1085"/>
    <cellStyle name="Normal 9 5 2 2 3" xfId="1086"/>
    <cellStyle name="Normal 9 5 2 3" xfId="1087"/>
    <cellStyle name="Normal 9 5 2 3 2" xfId="1088"/>
    <cellStyle name="Normal 9 5 2 4" xfId="1089"/>
    <cellStyle name="Normal 9 5 3" xfId="1090"/>
    <cellStyle name="Normal 9 5 3 2" xfId="1091"/>
    <cellStyle name="Normal 9 5 3 2 2" xfId="1092"/>
    <cellStyle name="Normal 9 5 3 2 2 2" xfId="1093"/>
    <cellStyle name="Normal 9 5 3 2 3" xfId="1094"/>
    <cellStyle name="Normal 9 5 3 3" xfId="1095"/>
    <cellStyle name="Normal 9 5 3 3 2" xfId="1096"/>
    <cellStyle name="Normal 9 5 3 4" xfId="1097"/>
    <cellStyle name="Normal 9 5 4" xfId="1098"/>
    <cellStyle name="Normal 9 5 4 2" xfId="1099"/>
    <cellStyle name="Normal 9 5 4 2 2" xfId="1100"/>
    <cellStyle name="Normal 9 5 4 3" xfId="1101"/>
    <cellStyle name="Normal 9 5 5" xfId="1102"/>
    <cellStyle name="Normal 9 5 5 2" xfId="1103"/>
    <cellStyle name="Normal 9 5 6" xfId="1104"/>
    <cellStyle name="Normal 9 6" xfId="1105"/>
    <cellStyle name="Normal 9 6 2" xfId="1106"/>
    <cellStyle name="Normal 9 6 2 2" xfId="1107"/>
    <cellStyle name="Normal 9 6 2 2 2" xfId="1108"/>
    <cellStyle name="Normal 9 6 2 2 2 2" xfId="1109"/>
    <cellStyle name="Normal 9 6 2 2 3" xfId="1110"/>
    <cellStyle name="Normal 9 6 2 3" xfId="1111"/>
    <cellStyle name="Normal 9 6 2 3 2" xfId="1112"/>
    <cellStyle name="Normal 9 6 2 4" xfId="1113"/>
    <cellStyle name="Normal 9 6 3" xfId="1114"/>
    <cellStyle name="Normal 9 6 3 2" xfId="1115"/>
    <cellStyle name="Normal 9 6 3 2 2" xfId="1116"/>
    <cellStyle name="Normal 9 6 3 3" xfId="1117"/>
    <cellStyle name="Normal 9 6 4" xfId="1118"/>
    <cellStyle name="Normal 9 6 4 2" xfId="1119"/>
    <cellStyle name="Normal 9 6 5" xfId="1120"/>
    <cellStyle name="Normal 9 7" xfId="1121"/>
    <cellStyle name="Normal 9 7 2" xfId="1122"/>
    <cellStyle name="Normal 9 7 2 2" xfId="1123"/>
    <cellStyle name="Normal 9 7 2 2 2" xfId="1124"/>
    <cellStyle name="Normal 9 7 2 3" xfId="1125"/>
    <cellStyle name="Normal 9 8" xfId="1126"/>
    <cellStyle name="Normal 9 8 2" xfId="1127"/>
    <cellStyle name="Normal 9 8 2 2" xfId="1128"/>
    <cellStyle name="Normal 9 8 2 2 2" xfId="1129"/>
    <cellStyle name="Normal 9 8 2 3" xfId="1130"/>
    <cellStyle name="Normal 9 9" xfId="1131"/>
    <cellStyle name="Normal 9 9 2" xfId="1132"/>
    <cellStyle name="Normal 9 9 2 2" xfId="1133"/>
    <cellStyle name="Normal 9 9 3" xfId="1134"/>
    <cellStyle name="Note 2" xfId="1135"/>
    <cellStyle name="Note 2 2" xfId="1136"/>
    <cellStyle name="Note 2 2 2" xfId="1137"/>
    <cellStyle name="Note 2 2 2 2" xfId="1138"/>
    <cellStyle name="Note 2 2 2 3" xfId="1139"/>
    <cellStyle name="Note 2 2 2 3 2" xfId="1140"/>
    <cellStyle name="Note 2 2 2 3 3" xfId="1141"/>
    <cellStyle name="Note 2 2 2 3 4" xfId="1142"/>
    <cellStyle name="Note 2 2 2 4" xfId="1143"/>
    <cellStyle name="Note 2 2 3" xfId="1144"/>
    <cellStyle name="Note 2 2 4" xfId="1145"/>
    <cellStyle name="Note 2 2 4 2" xfId="1146"/>
    <cellStyle name="Note 2 2 4 2 2" xfId="1147"/>
    <cellStyle name="Note 2 2 4 3" xfId="1148"/>
    <cellStyle name="Note 2 2 4 4" xfId="1149"/>
    <cellStyle name="Note 2 2 4 5" xfId="1150"/>
    <cellStyle name="Note 2 2 5" xfId="1151"/>
    <cellStyle name="Note 2 2 6" xfId="1152"/>
    <cellStyle name="Note 2 2 7" xfId="1153"/>
    <cellStyle name="Note 2 2 8" xfId="1154"/>
    <cellStyle name="Note 2 3" xfId="1155"/>
    <cellStyle name="Note 2 4" xfId="1156"/>
    <cellStyle name="Note 2 4 2" xfId="1157"/>
    <cellStyle name="Note 2 4 3" xfId="1158"/>
    <cellStyle name="Note 2 4 4" xfId="1159"/>
    <cellStyle name="Note 2 5" xfId="1160"/>
    <cellStyle name="Note 2 6" xfId="1161"/>
    <cellStyle name="Note 2 7" xfId="1162"/>
    <cellStyle name="Note 3" xfId="1163"/>
    <cellStyle name="Note 3 2" xfId="1164"/>
    <cellStyle name="Output 2" xfId="1165"/>
    <cellStyle name="Output 2 2" xfId="1166"/>
    <cellStyle name="Output 2 2 2" xfId="1167"/>
    <cellStyle name="Output 2 2 2 2" xfId="1168"/>
    <cellStyle name="Output 2 2 3" xfId="1169"/>
    <cellStyle name="Output 2 2 4" xfId="1170"/>
    <cellStyle name="Output 2 2 5" xfId="1171"/>
    <cellStyle name="Output 2 3" xfId="1172"/>
    <cellStyle name="Parastais_FMLikp01_p05_221205_pap_afp_makp" xfId="1173"/>
    <cellStyle name="Percent 2" xfId="1174"/>
    <cellStyle name="Percent 2 2" xfId="1175"/>
    <cellStyle name="Percent 2 2 2" xfId="1176"/>
    <cellStyle name="Percent 2 2 2 2" xfId="1177"/>
    <cellStyle name="Percent 2 2 2 3" xfId="1178"/>
    <cellStyle name="Percent 2 2 3" xfId="1179"/>
    <cellStyle name="Percent 3" xfId="1180"/>
    <cellStyle name="Percent 3 2" xfId="1181"/>
    <cellStyle name="Percent 3 3" xfId="1182"/>
    <cellStyle name="Percent 4" xfId="1183"/>
    <cellStyle name="Percent 4 2" xfId="1184"/>
    <cellStyle name="Percent 4 3" xfId="1185"/>
    <cellStyle name="Percent 5" xfId="1186"/>
    <cellStyle name="Percent 5 2" xfId="1187"/>
    <cellStyle name="Percent 6" xfId="1188"/>
    <cellStyle name="Percent 6 2" xfId="1189"/>
    <cellStyle name="Percent 7" xfId="1190"/>
    <cellStyle name="Percent 7 2" xfId="1191"/>
    <cellStyle name="Percent 7 3" xfId="1192"/>
    <cellStyle name="Style 1" xfId="1193"/>
    <cellStyle name="Style 1 2" xfId="1194"/>
    <cellStyle name="Style 1 2 2" xfId="1195"/>
    <cellStyle name="Style 1 3" xfId="1196"/>
    <cellStyle name="Style 1 4" xfId="1197"/>
    <cellStyle name="Style 1 5" xfId="1198"/>
    <cellStyle name="Title" xfId="1199" builtinId="15" customBuiltin="1"/>
    <cellStyle name="Title 2" xfId="1200"/>
    <cellStyle name="Title 2 2" xfId="1201"/>
    <cellStyle name="Title 2 3" xfId="1202"/>
    <cellStyle name="Total 2" xfId="1203"/>
    <cellStyle name="Total 2 2" xfId="1204"/>
    <cellStyle name="Total 2 2 2" xfId="1205"/>
    <cellStyle name="Total 2 2 2 2" xfId="1206"/>
    <cellStyle name="Total 2 2 3" xfId="1207"/>
    <cellStyle name="Total 2 2 4" xfId="1208"/>
    <cellStyle name="Total 2 3" xfId="1209"/>
    <cellStyle name="V?st." xfId="1210"/>
    <cellStyle name="V?st. 2" xfId="1211"/>
    <cellStyle name="V?st. 2 2" xfId="1212"/>
    <cellStyle name="V?st. 3" xfId="1213"/>
    <cellStyle name="V?st. 4" xfId="1214"/>
    <cellStyle name="Warning Text 2" xfId="1215"/>
    <cellStyle name="Warning Text 2 2" xfId="1216"/>
    <cellStyle name="Warning Text 2 2 2" xfId="1217"/>
    <cellStyle name="Warning Text 2 2 2 2" xfId="1218"/>
    <cellStyle name="Warning Text 2 2 3" xfId="1219"/>
    <cellStyle name="Warning Text 2 2 4" xfId="1220"/>
    <cellStyle name="Warning Text 2 3" xfId="12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8"/>
  <sheetViews>
    <sheetView tabSelected="1" zoomScaleNormal="100" workbookViewId="0">
      <pane xSplit="2" ySplit="9" topLeftCell="C13" activePane="bottomRight" state="frozen"/>
      <selection activeCell="F37" sqref="F37"/>
      <selection pane="topRight" activeCell="F37" sqref="F37"/>
      <selection pane="bottomLeft" activeCell="F37" sqref="F37"/>
      <selection pane="bottomRight" activeCell="Q23" sqref="Q23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customWidth="1"/>
    <col min="9" max="11" width="12.85546875" style="20" hidden="1" customWidth="1"/>
    <col min="12" max="16384" width="9.140625" style="20"/>
  </cols>
  <sheetData>
    <row r="1" spans="1:16" ht="15">
      <c r="B1" s="204"/>
      <c r="E1" s="1" t="s">
        <v>24</v>
      </c>
      <c r="H1" s="1" t="s">
        <v>24</v>
      </c>
      <c r="I1" s="102"/>
      <c r="J1" s="102"/>
      <c r="K1" s="69" t="s">
        <v>24</v>
      </c>
      <c r="P1" s="204"/>
    </row>
    <row r="2" spans="1:16" ht="15">
      <c r="B2" s="204"/>
      <c r="E2" s="1" t="s">
        <v>124</v>
      </c>
      <c r="H2" s="1" t="s">
        <v>147</v>
      </c>
      <c r="I2" s="102"/>
      <c r="J2" s="102"/>
      <c r="K2" s="69" t="s">
        <v>118</v>
      </c>
      <c r="P2" s="204"/>
    </row>
    <row r="3" spans="1:16" ht="15">
      <c r="B3" s="204"/>
      <c r="E3" s="1" t="s">
        <v>122</v>
      </c>
      <c r="H3" s="1" t="s">
        <v>107</v>
      </c>
      <c r="I3" s="102"/>
      <c r="J3" s="102"/>
      <c r="K3" s="69" t="s">
        <v>116</v>
      </c>
      <c r="P3" s="204"/>
    </row>
    <row r="4" spans="1:16" ht="15">
      <c r="B4" s="203"/>
      <c r="I4" s="102"/>
      <c r="J4" s="102"/>
      <c r="K4" s="102"/>
      <c r="P4" s="203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134</v>
      </c>
    </row>
    <row r="7" spans="1:16">
      <c r="B7" s="2" t="s">
        <v>142</v>
      </c>
    </row>
    <row r="8" spans="1:16" ht="46.5" customHeight="1">
      <c r="A8" s="22"/>
      <c r="B8" s="23"/>
      <c r="C8" s="176" t="s">
        <v>131</v>
      </c>
      <c r="D8" s="35" t="s">
        <v>22</v>
      </c>
      <c r="E8" s="175" t="s">
        <v>132</v>
      </c>
      <c r="F8" s="176" t="s">
        <v>132</v>
      </c>
      <c r="G8" s="35" t="s">
        <v>22</v>
      </c>
      <c r="H8" s="175" t="s">
        <v>141</v>
      </c>
      <c r="I8" s="176" t="s">
        <v>113</v>
      </c>
      <c r="J8" s="35" t="s">
        <v>22</v>
      </c>
      <c r="K8" s="175" t="s">
        <v>117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14182195</v>
      </c>
      <c r="D10" s="154">
        <f>E10-C10</f>
        <v>0</v>
      </c>
      <c r="E10" s="153">
        <f>SUM(E11:E12)</f>
        <v>14182195</v>
      </c>
      <c r="F10" s="153">
        <f>SUM(F11:F12)</f>
        <v>14182195</v>
      </c>
      <c r="G10" s="154">
        <f t="shared" ref="G10:G18" si="0">H10-F10</f>
        <v>73775</v>
      </c>
      <c r="H10" s="153">
        <f>SUM(H11:H12)</f>
        <v>14255970</v>
      </c>
      <c r="I10" s="153">
        <f>SUM(I11:I12)</f>
        <v>13315676</v>
      </c>
      <c r="J10" s="154">
        <f>SUM(J11:J12)</f>
        <v>244161</v>
      </c>
      <c r="K10" s="153">
        <f>SUM(K11:K12)</f>
        <v>13559837</v>
      </c>
    </row>
    <row r="11" spans="1:16" ht="18" customHeight="1">
      <c r="A11" s="188" t="s">
        <v>67</v>
      </c>
      <c r="B11" s="187" t="s">
        <v>68</v>
      </c>
      <c r="C11" s="90">
        <v>11668070</v>
      </c>
      <c r="D11" s="40">
        <f t="shared" ref="D11:D18" si="1">E11-C11</f>
        <v>0</v>
      </c>
      <c r="E11" s="89">
        <v>11668070</v>
      </c>
      <c r="F11" s="90">
        <v>11668070</v>
      </c>
      <c r="G11" s="40">
        <f>H11-F11</f>
        <v>0</v>
      </c>
      <c r="H11" s="89">
        <v>11668070</v>
      </c>
      <c r="I11" s="90">
        <v>10862167</v>
      </c>
      <c r="J11" s="40">
        <f t="shared" ref="J11:J18" si="2">K11-I11</f>
        <v>0</v>
      </c>
      <c r="K11" s="89">
        <v>10862167</v>
      </c>
    </row>
    <row r="12" spans="1:16" ht="18" customHeight="1">
      <c r="A12" s="188" t="s">
        <v>69</v>
      </c>
      <c r="B12" s="187" t="s">
        <v>70</v>
      </c>
      <c r="C12" s="90">
        <v>2514125</v>
      </c>
      <c r="D12" s="40">
        <f t="shared" si="1"/>
        <v>0</v>
      </c>
      <c r="E12" s="89">
        <v>2514125</v>
      </c>
      <c r="F12" s="90">
        <v>2514125</v>
      </c>
      <c r="G12" s="40">
        <f t="shared" si="0"/>
        <v>73775</v>
      </c>
      <c r="H12" s="89">
        <v>2587900</v>
      </c>
      <c r="I12" s="90">
        <v>2453509</v>
      </c>
      <c r="J12" s="40">
        <f t="shared" si="2"/>
        <v>244161</v>
      </c>
      <c r="K12" s="89">
        <v>2697670</v>
      </c>
    </row>
    <row r="13" spans="1:16" ht="19.5" customHeight="1">
      <c r="A13" s="190" t="s">
        <v>3</v>
      </c>
      <c r="B13" s="186" t="s">
        <v>0</v>
      </c>
      <c r="C13" s="153">
        <f>SUM(C14:C18)</f>
        <v>1106250</v>
      </c>
      <c r="D13" s="154">
        <f t="shared" si="1"/>
        <v>58657</v>
      </c>
      <c r="E13" s="153">
        <f>SUM(E14:E18)</f>
        <v>1164907</v>
      </c>
      <c r="F13" s="153">
        <f>SUM(F14:F18)</f>
        <v>1164907</v>
      </c>
      <c r="G13" s="154">
        <f>H13-F13</f>
        <v>184407</v>
      </c>
      <c r="H13" s="153">
        <f>SUM(H14:H18)</f>
        <v>1349314</v>
      </c>
      <c r="I13" s="153">
        <f>SUM(I14:I18)</f>
        <v>958020</v>
      </c>
      <c r="J13" s="154">
        <f t="shared" si="2"/>
        <v>127177</v>
      </c>
      <c r="K13" s="153">
        <f>SUM(K14:K18)</f>
        <v>1085197</v>
      </c>
    </row>
    <row r="14" spans="1:16" ht="18" customHeight="1">
      <c r="A14" s="188" t="s">
        <v>71</v>
      </c>
      <c r="B14" s="187" t="s">
        <v>72</v>
      </c>
      <c r="C14" s="90">
        <v>0</v>
      </c>
      <c r="D14" s="40">
        <f t="shared" si="1"/>
        <v>9975</v>
      </c>
      <c r="E14" s="89">
        <v>9975</v>
      </c>
      <c r="F14" s="90">
        <v>9975</v>
      </c>
      <c r="G14" s="40">
        <f t="shared" si="0"/>
        <v>10000</v>
      </c>
      <c r="H14" s="89">
        <v>19975</v>
      </c>
      <c r="I14" s="90">
        <v>0</v>
      </c>
      <c r="J14" s="40">
        <f t="shared" si="2"/>
        <v>0</v>
      </c>
      <c r="K14" s="89">
        <v>0</v>
      </c>
    </row>
    <row r="15" spans="1:16" s="25" customFormat="1" ht="18" customHeight="1">
      <c r="A15" s="188" t="s">
        <v>73</v>
      </c>
      <c r="B15" s="187" t="s">
        <v>74</v>
      </c>
      <c r="C15" s="90">
        <v>22118</v>
      </c>
      <c r="D15" s="40">
        <f t="shared" si="1"/>
        <v>263</v>
      </c>
      <c r="E15" s="89">
        <v>22381</v>
      </c>
      <c r="F15" s="90">
        <v>22381</v>
      </c>
      <c r="G15" s="40">
        <f t="shared" si="0"/>
        <v>420</v>
      </c>
      <c r="H15" s="89">
        <v>22801</v>
      </c>
      <c r="I15" s="90">
        <v>24774</v>
      </c>
      <c r="J15" s="40">
        <f t="shared" si="2"/>
        <v>950</v>
      </c>
      <c r="K15" s="89">
        <v>25724</v>
      </c>
    </row>
    <row r="16" spans="1:16" s="25" customFormat="1" ht="18" customHeight="1">
      <c r="A16" s="188" t="s">
        <v>75</v>
      </c>
      <c r="B16" s="187" t="s">
        <v>76</v>
      </c>
      <c r="C16" s="90">
        <v>5250</v>
      </c>
      <c r="D16" s="40">
        <f t="shared" si="1"/>
        <v>0</v>
      </c>
      <c r="E16" s="89">
        <v>5250</v>
      </c>
      <c r="F16" s="90">
        <v>5250</v>
      </c>
      <c r="G16" s="40">
        <f t="shared" si="0"/>
        <v>0</v>
      </c>
      <c r="H16" s="89">
        <v>5250</v>
      </c>
      <c r="I16" s="90">
        <v>7300</v>
      </c>
      <c r="J16" s="40">
        <f t="shared" si="2"/>
        <v>0</v>
      </c>
      <c r="K16" s="89">
        <v>7300</v>
      </c>
    </row>
    <row r="17" spans="1:11" s="25" customFormat="1" ht="18" customHeight="1">
      <c r="A17" s="188" t="s">
        <v>77</v>
      </c>
      <c r="B17" s="187" t="s">
        <v>78</v>
      </c>
      <c r="C17" s="90">
        <v>38281</v>
      </c>
      <c r="D17" s="40">
        <f t="shared" si="1"/>
        <v>3679</v>
      </c>
      <c r="E17" s="89">
        <v>41960</v>
      </c>
      <c r="F17" s="90">
        <v>41960</v>
      </c>
      <c r="G17" s="40">
        <f t="shared" si="0"/>
        <v>5020</v>
      </c>
      <c r="H17" s="89">
        <v>46980</v>
      </c>
      <c r="I17" s="90">
        <v>45144</v>
      </c>
      <c r="J17" s="40">
        <f t="shared" si="2"/>
        <v>18911</v>
      </c>
      <c r="K17" s="89">
        <v>64055</v>
      </c>
    </row>
    <row r="18" spans="1:11" s="25" customFormat="1" ht="45" customHeight="1">
      <c r="A18" s="188" t="s">
        <v>79</v>
      </c>
      <c r="B18" s="187" t="s">
        <v>80</v>
      </c>
      <c r="C18" s="90">
        <v>1040601</v>
      </c>
      <c r="D18" s="40">
        <f t="shared" si="1"/>
        <v>44740</v>
      </c>
      <c r="E18" s="89">
        <v>1085341</v>
      </c>
      <c r="F18" s="90">
        <v>1085341</v>
      </c>
      <c r="G18" s="40">
        <f t="shared" si="0"/>
        <v>168967</v>
      </c>
      <c r="H18" s="89">
        <v>1254308</v>
      </c>
      <c r="I18" s="90">
        <v>880802</v>
      </c>
      <c r="J18" s="40">
        <f t="shared" si="2"/>
        <v>107316</v>
      </c>
      <c r="K18" s="89">
        <v>988118</v>
      </c>
    </row>
    <row r="19" spans="1:11" ht="19.5" customHeight="1">
      <c r="A19" s="190" t="s">
        <v>4</v>
      </c>
      <c r="B19" s="186" t="s">
        <v>6</v>
      </c>
      <c r="C19" s="153">
        <f>SUM(C20:C21)</f>
        <v>708536</v>
      </c>
      <c r="D19" s="154">
        <f>E19-C19</f>
        <v>-4056</v>
      </c>
      <c r="E19" s="153">
        <f>SUM(E20:E21)</f>
        <v>704480</v>
      </c>
      <c r="F19" s="153">
        <f>SUM(F20:F21)</f>
        <v>704480</v>
      </c>
      <c r="G19" s="154">
        <f>H19-F19</f>
        <v>6147</v>
      </c>
      <c r="H19" s="153">
        <f>SUM(H20:H21)</f>
        <v>710627</v>
      </c>
      <c r="I19" s="153">
        <f>SUM(I20:I21)</f>
        <v>660375</v>
      </c>
      <c r="J19" s="154">
        <f>SUM(J10:J18)</f>
        <v>742676</v>
      </c>
      <c r="K19" s="153">
        <f>SUM(K20:K21)</f>
        <v>740566</v>
      </c>
    </row>
    <row r="20" spans="1:11" ht="27" customHeight="1">
      <c r="A20" s="188" t="s">
        <v>81</v>
      </c>
      <c r="B20" s="187" t="s">
        <v>82</v>
      </c>
      <c r="C20" s="90">
        <v>677806</v>
      </c>
      <c r="D20" s="41">
        <f>E20-C20</f>
        <v>-4056</v>
      </c>
      <c r="E20" s="89">
        <v>673750</v>
      </c>
      <c r="F20" s="90">
        <v>673750</v>
      </c>
      <c r="G20" s="41">
        <f t="shared" ref="G20:G27" si="3">H20-F20</f>
        <v>20775</v>
      </c>
      <c r="H20" s="89">
        <v>694525</v>
      </c>
      <c r="I20" s="90">
        <v>636792</v>
      </c>
      <c r="J20" s="41">
        <v>78828</v>
      </c>
      <c r="K20" s="89">
        <f>SUM(I20:J20)</f>
        <v>715620</v>
      </c>
    </row>
    <row r="21" spans="1:11" ht="45" customHeight="1">
      <c r="A21" s="188" t="s">
        <v>83</v>
      </c>
      <c r="B21" s="187" t="s">
        <v>84</v>
      </c>
      <c r="C21" s="90">
        <v>30730</v>
      </c>
      <c r="D21" s="41">
        <f>E21-C21</f>
        <v>0</v>
      </c>
      <c r="E21" s="89">
        <v>30730</v>
      </c>
      <c r="F21" s="90">
        <v>30730</v>
      </c>
      <c r="G21" s="41">
        <f t="shared" si="3"/>
        <v>-14628</v>
      </c>
      <c r="H21" s="89">
        <v>16102</v>
      </c>
      <c r="I21" s="90">
        <v>23583</v>
      </c>
      <c r="J21" s="41">
        <f t="shared" ref="J21:J28" si="4">K21-I21</f>
        <v>1363</v>
      </c>
      <c r="K21" s="89">
        <v>24946</v>
      </c>
    </row>
    <row r="22" spans="1:11" ht="19.5" customHeight="1">
      <c r="A22" s="190" t="s">
        <v>85</v>
      </c>
      <c r="B22" s="186" t="s">
        <v>86</v>
      </c>
      <c r="C22" s="153">
        <f>SUM(C23)</f>
        <v>33755</v>
      </c>
      <c r="D22" s="155">
        <f t="shared" ref="D22:D27" si="5">E22-C22</f>
        <v>12651</v>
      </c>
      <c r="E22" s="153">
        <f>SUM(E23)</f>
        <v>46406</v>
      </c>
      <c r="F22" s="153">
        <f>SUM(F23)</f>
        <v>46406</v>
      </c>
      <c r="G22" s="155">
        <f t="shared" si="3"/>
        <v>23514</v>
      </c>
      <c r="H22" s="153">
        <f>SUM(H23)</f>
        <v>69920</v>
      </c>
      <c r="I22" s="153">
        <f>SUM(I23)</f>
        <v>39043</v>
      </c>
      <c r="J22" s="155">
        <f t="shared" si="4"/>
        <v>-8137</v>
      </c>
      <c r="K22" s="153">
        <f>SUM(K23)</f>
        <v>30906</v>
      </c>
    </row>
    <row r="23" spans="1:11" ht="24.75" customHeight="1">
      <c r="A23" s="188" t="s">
        <v>87</v>
      </c>
      <c r="B23" s="187" t="s">
        <v>88</v>
      </c>
      <c r="C23" s="90">
        <v>33755</v>
      </c>
      <c r="D23" s="41">
        <f t="shared" si="5"/>
        <v>12651</v>
      </c>
      <c r="E23" s="89">
        <v>46406</v>
      </c>
      <c r="F23" s="90">
        <v>46406</v>
      </c>
      <c r="G23" s="41">
        <f t="shared" si="3"/>
        <v>23514</v>
      </c>
      <c r="H23" s="89">
        <v>69920</v>
      </c>
      <c r="I23" s="90">
        <v>39043</v>
      </c>
      <c r="J23" s="41">
        <f t="shared" si="4"/>
        <v>-8137</v>
      </c>
      <c r="K23" s="89">
        <v>30906</v>
      </c>
    </row>
    <row r="24" spans="1:11" ht="19.5" customHeight="1">
      <c r="A24" s="190" t="s">
        <v>5</v>
      </c>
      <c r="B24" s="186" t="s">
        <v>7</v>
      </c>
      <c r="C24" s="153">
        <f>SUM(C25:C27)</f>
        <v>9643384</v>
      </c>
      <c r="D24" s="155">
        <f t="shared" si="5"/>
        <v>782287</v>
      </c>
      <c r="E24" s="153">
        <f>SUM(E25:E27)</f>
        <v>10425671</v>
      </c>
      <c r="F24" s="153">
        <f>SUM(F25:F27)</f>
        <v>10425671</v>
      </c>
      <c r="G24" s="155">
        <f>H24-F24</f>
        <v>1633604</v>
      </c>
      <c r="H24" s="153">
        <f>SUM(H25:H27)</f>
        <v>12059275</v>
      </c>
      <c r="I24" s="153">
        <f>SUM(I25:I27)</f>
        <v>11172911</v>
      </c>
      <c r="J24" s="155">
        <f t="shared" si="4"/>
        <v>451389</v>
      </c>
      <c r="K24" s="153">
        <f>SUM(K25:K27)</f>
        <v>11624300</v>
      </c>
    </row>
    <row r="25" spans="1:11" ht="45" customHeight="1">
      <c r="A25" s="188" t="s">
        <v>89</v>
      </c>
      <c r="B25" s="187" t="s">
        <v>90</v>
      </c>
      <c r="C25" s="90">
        <v>48139</v>
      </c>
      <c r="D25" s="41">
        <f t="shared" si="5"/>
        <v>0</v>
      </c>
      <c r="E25" s="89">
        <v>48139</v>
      </c>
      <c r="F25" s="90">
        <v>48139</v>
      </c>
      <c r="G25" s="41">
        <f t="shared" si="3"/>
        <v>2630</v>
      </c>
      <c r="H25" s="89">
        <v>50769</v>
      </c>
      <c r="I25" s="90">
        <v>3700</v>
      </c>
      <c r="J25" s="41">
        <f t="shared" si="4"/>
        <v>0</v>
      </c>
      <c r="K25" s="89">
        <v>3700</v>
      </c>
    </row>
    <row r="26" spans="1:11" ht="18" customHeight="1">
      <c r="A26" s="185" t="s">
        <v>91</v>
      </c>
      <c r="B26" s="184" t="s">
        <v>92</v>
      </c>
      <c r="C26" s="88">
        <v>9052084</v>
      </c>
      <c r="D26" s="105">
        <f t="shared" si="5"/>
        <v>782287</v>
      </c>
      <c r="E26" s="87">
        <v>9834371</v>
      </c>
      <c r="F26" s="88">
        <v>9834371</v>
      </c>
      <c r="G26" s="105">
        <f t="shared" si="3"/>
        <v>1627974</v>
      </c>
      <c r="H26" s="87">
        <v>11462345</v>
      </c>
      <c r="I26" s="88">
        <v>10671683</v>
      </c>
      <c r="J26" s="105">
        <v>330219</v>
      </c>
      <c r="K26" s="87">
        <f>SUM(I26:J26)</f>
        <v>11001902</v>
      </c>
    </row>
    <row r="27" spans="1:11" ht="18" customHeight="1" thickBot="1">
      <c r="A27" s="183" t="s">
        <v>93</v>
      </c>
      <c r="B27" s="182" t="s">
        <v>94</v>
      </c>
      <c r="C27" s="86">
        <v>543161</v>
      </c>
      <c r="D27" s="104">
        <f t="shared" si="5"/>
        <v>0</v>
      </c>
      <c r="E27" s="85">
        <v>543161</v>
      </c>
      <c r="F27" s="86">
        <v>543161</v>
      </c>
      <c r="G27" s="104">
        <f t="shared" si="3"/>
        <v>3000</v>
      </c>
      <c r="H27" s="85">
        <v>546161</v>
      </c>
      <c r="I27" s="86">
        <v>497528</v>
      </c>
      <c r="J27" s="104">
        <f t="shared" si="4"/>
        <v>121170</v>
      </c>
      <c r="K27" s="85">
        <v>618698</v>
      </c>
    </row>
    <row r="28" spans="1:11" ht="24" customHeight="1" thickBot="1">
      <c r="A28" s="91"/>
      <c r="B28" s="165" t="s">
        <v>95</v>
      </c>
      <c r="C28" s="156">
        <f>C10+C13+C19+C22+C24</f>
        <v>25674120</v>
      </c>
      <c r="D28" s="157">
        <f>E28-C28</f>
        <v>849539</v>
      </c>
      <c r="E28" s="156">
        <f>E10+E13+E19+E22+E24</f>
        <v>26523659</v>
      </c>
      <c r="F28" s="156">
        <f>F10+F13+F19+F22+F24</f>
        <v>26523659</v>
      </c>
      <c r="G28" s="158">
        <f>G10+G13+G19+G22+G24</f>
        <v>1921447</v>
      </c>
      <c r="H28" s="158">
        <f>H10+H13+H19+H22+H24</f>
        <v>28445106</v>
      </c>
      <c r="I28" s="156">
        <f>I10+I13+I19+I22+I24</f>
        <v>26146025</v>
      </c>
      <c r="J28" s="158">
        <f t="shared" si="4"/>
        <v>894781</v>
      </c>
      <c r="K28" s="158">
        <f t="shared" ref="K28" si="6">K10+K13+K19+K22+K24</f>
        <v>27040806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1" t="s">
        <v>138</v>
      </c>
      <c r="C34" s="202" t="s">
        <v>139</v>
      </c>
      <c r="F34" s="202" t="s">
        <v>139</v>
      </c>
      <c r="I34" s="202" t="s">
        <v>139</v>
      </c>
    </row>
    <row r="35" spans="1:9">
      <c r="A35" s="39"/>
      <c r="B35" s="207" t="s">
        <v>140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24" sqref="H24"/>
    </sheetView>
  </sheetViews>
  <sheetFormatPr defaultRowHeight="12.75"/>
  <cols>
    <col min="1" max="1" width="9.5703125" style="2" customWidth="1"/>
    <col min="2" max="2" width="33.140625" style="2" customWidth="1"/>
    <col min="3" max="5" width="14.5703125" style="2" hidden="1" customWidth="1"/>
    <col min="6" max="8" width="14.85546875" style="2" customWidth="1"/>
    <col min="9" max="10" width="15.7109375" style="2" hidden="1" customWidth="1"/>
    <col min="11" max="11" width="14" style="2" hidden="1" customWidth="1"/>
    <col min="12" max="16384" width="9.140625" style="2"/>
  </cols>
  <sheetData>
    <row r="1" spans="1:11">
      <c r="E1" s="1" t="s">
        <v>25</v>
      </c>
      <c r="H1" s="1" t="s">
        <v>25</v>
      </c>
      <c r="I1" s="92"/>
      <c r="J1" s="92"/>
      <c r="K1" s="69" t="s">
        <v>25</v>
      </c>
    </row>
    <row r="2" spans="1:11">
      <c r="E2" s="1" t="s">
        <v>124</v>
      </c>
      <c r="H2" s="1" t="s">
        <v>147</v>
      </c>
      <c r="I2" s="92"/>
      <c r="J2" s="92"/>
      <c r="K2" s="69" t="s">
        <v>118</v>
      </c>
    </row>
    <row r="3" spans="1:11">
      <c r="E3" s="1" t="s">
        <v>122</v>
      </c>
      <c r="H3" s="1" t="s">
        <v>107</v>
      </c>
      <c r="I3" s="92"/>
      <c r="J3" s="92"/>
      <c r="K3" s="69" t="s">
        <v>116</v>
      </c>
    </row>
    <row r="4" spans="1:11">
      <c r="I4" s="92"/>
      <c r="J4" s="92"/>
      <c r="K4" s="92"/>
    </row>
    <row r="5" spans="1:11" ht="15.75">
      <c r="B5" s="93" t="s">
        <v>39</v>
      </c>
    </row>
    <row r="6" spans="1:11" ht="15.75">
      <c r="B6" s="93" t="s">
        <v>135</v>
      </c>
    </row>
    <row r="7" spans="1:11" ht="20.25" customHeight="1">
      <c r="B7" s="2" t="s">
        <v>142</v>
      </c>
    </row>
    <row r="9" spans="1:11" ht="48" customHeight="1">
      <c r="A9" s="13"/>
      <c r="B9" s="14"/>
      <c r="C9" s="176" t="s">
        <v>131</v>
      </c>
      <c r="D9" s="35" t="s">
        <v>22</v>
      </c>
      <c r="E9" s="175" t="s">
        <v>132</v>
      </c>
      <c r="F9" s="176" t="s">
        <v>132</v>
      </c>
      <c r="G9" s="35" t="s">
        <v>22</v>
      </c>
      <c r="H9" s="175" t="s">
        <v>141</v>
      </c>
      <c r="I9" s="176" t="s">
        <v>113</v>
      </c>
      <c r="J9" s="35" t="s">
        <v>22</v>
      </c>
      <c r="K9" s="175" t="s">
        <v>117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110" t="s">
        <v>34</v>
      </c>
      <c r="B11" s="181" t="s">
        <v>8</v>
      </c>
      <c r="C11" s="61">
        <v>2405727</v>
      </c>
      <c r="D11" s="3">
        <f>E11-C11</f>
        <v>2647</v>
      </c>
      <c r="E11" s="78">
        <v>2408374</v>
      </c>
      <c r="F11" s="61">
        <v>2408374</v>
      </c>
      <c r="G11" s="3">
        <f>H11-F11</f>
        <v>1890</v>
      </c>
      <c r="H11" s="78">
        <v>2410264</v>
      </c>
      <c r="I11" s="61">
        <v>2525958</v>
      </c>
      <c r="J11" s="3">
        <v>42752</v>
      </c>
      <c r="K11" s="78">
        <f>SUM(I11:J11)</f>
        <v>2568710</v>
      </c>
    </row>
    <row r="12" spans="1:11" ht="21.75" customHeight="1">
      <c r="A12" s="110" t="s">
        <v>57</v>
      </c>
      <c r="B12" s="180" t="s">
        <v>9</v>
      </c>
      <c r="C12" s="61">
        <v>533513</v>
      </c>
      <c r="D12" s="3">
        <f t="shared" ref="D12:D19" si="0">E12-C12</f>
        <v>300</v>
      </c>
      <c r="E12" s="78">
        <v>533813</v>
      </c>
      <c r="F12" s="61">
        <v>533813</v>
      </c>
      <c r="G12" s="3">
        <f t="shared" ref="G12:G19" si="1">H12-F12</f>
        <v>-5426</v>
      </c>
      <c r="H12" s="78">
        <v>528387</v>
      </c>
      <c r="I12" s="61">
        <v>536004</v>
      </c>
      <c r="J12" s="3">
        <v>17799</v>
      </c>
      <c r="K12" s="78">
        <f>SUM(I12:J12)</f>
        <v>553803</v>
      </c>
    </row>
    <row r="13" spans="1:11" ht="21.75" customHeight="1">
      <c r="A13" s="110" t="s">
        <v>58</v>
      </c>
      <c r="B13" s="181" t="s">
        <v>10</v>
      </c>
      <c r="C13" s="61">
        <v>6310663</v>
      </c>
      <c r="D13" s="3">
        <f t="shared" si="0"/>
        <v>-32885</v>
      </c>
      <c r="E13" s="78">
        <v>6277778</v>
      </c>
      <c r="F13" s="61">
        <v>6277778</v>
      </c>
      <c r="G13" s="3">
        <f t="shared" si="1"/>
        <v>-1059412</v>
      </c>
      <c r="H13" s="78">
        <v>5218366</v>
      </c>
      <c r="I13" s="61">
        <v>6671110</v>
      </c>
      <c r="J13" s="3">
        <v>-390549</v>
      </c>
      <c r="K13" s="78">
        <f>SUM(I13:J13)</f>
        <v>6280561</v>
      </c>
    </row>
    <row r="14" spans="1:11" ht="21.75" customHeight="1">
      <c r="A14" s="110" t="s">
        <v>59</v>
      </c>
      <c r="B14" s="181" t="s">
        <v>11</v>
      </c>
      <c r="C14" s="61">
        <v>42997</v>
      </c>
      <c r="D14" s="3">
        <f t="shared" si="0"/>
        <v>0</v>
      </c>
      <c r="E14" s="78">
        <v>42997</v>
      </c>
      <c r="F14" s="61">
        <v>42997</v>
      </c>
      <c r="G14" s="3">
        <f t="shared" si="1"/>
        <v>-595</v>
      </c>
      <c r="H14" s="78">
        <v>42402</v>
      </c>
      <c r="I14" s="61">
        <v>30009</v>
      </c>
      <c r="J14" s="3">
        <v>410</v>
      </c>
      <c r="K14" s="78">
        <f>SUM(I14:J14)</f>
        <v>30419</v>
      </c>
    </row>
    <row r="15" spans="1:11" ht="24" customHeight="1">
      <c r="A15" s="110" t="s">
        <v>35</v>
      </c>
      <c r="B15" s="181" t="s">
        <v>12</v>
      </c>
      <c r="C15" s="61">
        <v>3365392</v>
      </c>
      <c r="D15" s="3">
        <f t="shared" si="0"/>
        <v>101975</v>
      </c>
      <c r="E15" s="78">
        <v>3467367</v>
      </c>
      <c r="F15" s="61">
        <v>3467367</v>
      </c>
      <c r="G15" s="3">
        <f t="shared" si="1"/>
        <v>38634</v>
      </c>
      <c r="H15" s="78">
        <v>3506001</v>
      </c>
      <c r="I15" s="61">
        <v>2825874</v>
      </c>
      <c r="J15" s="3">
        <v>198187</v>
      </c>
      <c r="K15" s="78">
        <f>SUM(I15:J15)</f>
        <v>3024061</v>
      </c>
    </row>
    <row r="16" spans="1:11" ht="21.75" customHeight="1">
      <c r="A16" s="110" t="s">
        <v>104</v>
      </c>
      <c r="B16" s="181" t="s">
        <v>105</v>
      </c>
      <c r="C16" s="61">
        <v>0</v>
      </c>
      <c r="D16" s="3">
        <f>E16-C16</f>
        <v>0</v>
      </c>
      <c r="E16" s="78">
        <v>0</v>
      </c>
      <c r="F16" s="61">
        <v>0</v>
      </c>
      <c r="G16" s="3">
        <f>H16-F16</f>
        <v>0</v>
      </c>
      <c r="H16" s="78">
        <v>0</v>
      </c>
      <c r="I16" s="61">
        <v>0</v>
      </c>
      <c r="J16" s="3">
        <v>0</v>
      </c>
      <c r="K16" s="78">
        <f t="shared" ref="K16:K19" si="2">SUM(I16:J16)</f>
        <v>0</v>
      </c>
    </row>
    <row r="17" spans="1:11" ht="21.75" customHeight="1">
      <c r="A17" s="110" t="s">
        <v>37</v>
      </c>
      <c r="B17" s="181" t="s">
        <v>13</v>
      </c>
      <c r="C17" s="61">
        <v>5164938</v>
      </c>
      <c r="D17" s="3">
        <f t="shared" si="0"/>
        <v>58319</v>
      </c>
      <c r="E17" s="78">
        <v>5223257</v>
      </c>
      <c r="F17" s="61">
        <v>5223257</v>
      </c>
      <c r="G17" s="3">
        <f>H17-+F17</f>
        <v>-1827823</v>
      </c>
      <c r="H17" s="78">
        <v>3395434</v>
      </c>
      <c r="I17" s="61">
        <v>2822726</v>
      </c>
      <c r="J17" s="3">
        <v>11131</v>
      </c>
      <c r="K17" s="78">
        <f t="shared" si="2"/>
        <v>2833857</v>
      </c>
    </row>
    <row r="18" spans="1:11" ht="21.75" customHeight="1">
      <c r="A18" s="110" t="s">
        <v>38</v>
      </c>
      <c r="B18" s="181" t="s">
        <v>14</v>
      </c>
      <c r="C18" s="61">
        <v>14196036</v>
      </c>
      <c r="D18" s="3">
        <f t="shared" si="0"/>
        <v>26611</v>
      </c>
      <c r="E18" s="78">
        <v>14222647</v>
      </c>
      <c r="F18" s="61">
        <v>14222647</v>
      </c>
      <c r="G18" s="3">
        <f>H18-F18</f>
        <v>-1007858</v>
      </c>
      <c r="H18" s="78">
        <v>13214789</v>
      </c>
      <c r="I18" s="61">
        <v>14067070</v>
      </c>
      <c r="J18" s="3">
        <v>456193</v>
      </c>
      <c r="K18" s="78">
        <f t="shared" si="2"/>
        <v>14523263</v>
      </c>
    </row>
    <row r="19" spans="1:11" ht="21.75" customHeight="1" thickBot="1">
      <c r="A19" s="43" t="s">
        <v>29</v>
      </c>
      <c r="B19" s="179" t="s">
        <v>15</v>
      </c>
      <c r="C19" s="62">
        <v>2761464</v>
      </c>
      <c r="D19" s="42">
        <f t="shared" si="0"/>
        <v>-10024</v>
      </c>
      <c r="E19" s="79">
        <v>2751440</v>
      </c>
      <c r="F19" s="62">
        <v>2751440</v>
      </c>
      <c r="G19" s="42">
        <f t="shared" si="1"/>
        <v>-18331</v>
      </c>
      <c r="H19" s="79">
        <v>2733109</v>
      </c>
      <c r="I19" s="62">
        <v>2371595</v>
      </c>
      <c r="J19" s="42">
        <v>15042</v>
      </c>
      <c r="K19" s="79">
        <f t="shared" si="2"/>
        <v>2386637</v>
      </c>
    </row>
    <row r="20" spans="1:11" ht="30" customHeight="1" thickBot="1">
      <c r="A20" s="101"/>
      <c r="B20" s="100" t="s">
        <v>16</v>
      </c>
      <c r="C20" s="99">
        <f t="shared" ref="C20:K20" si="3">SUM(C11:C19)</f>
        <v>34780730</v>
      </c>
      <c r="D20" s="98">
        <f t="shared" si="3"/>
        <v>146943</v>
      </c>
      <c r="E20" s="97">
        <f t="shared" si="3"/>
        <v>34927673</v>
      </c>
      <c r="F20" s="99">
        <f>SUM(F11:F19)</f>
        <v>34927673</v>
      </c>
      <c r="G20" s="98">
        <f t="shared" si="3"/>
        <v>-3878921</v>
      </c>
      <c r="H20" s="97">
        <f t="shared" si="3"/>
        <v>31048752</v>
      </c>
      <c r="I20" s="99">
        <f t="shared" ref="I20" si="4">SUM(I11:I19)</f>
        <v>31850346</v>
      </c>
      <c r="J20" s="98">
        <f t="shared" si="3"/>
        <v>350965</v>
      </c>
      <c r="K20" s="97">
        <f t="shared" si="3"/>
        <v>32201311</v>
      </c>
    </row>
    <row r="21" spans="1:11">
      <c r="A21" s="15"/>
      <c r="B21" s="16"/>
    </row>
    <row r="22" spans="1:11">
      <c r="A22" s="17"/>
      <c r="B22" s="5"/>
    </row>
    <row r="23" spans="1:11">
      <c r="A23" s="17"/>
      <c r="B23" s="6"/>
    </row>
    <row r="24" spans="1:11">
      <c r="A24" s="17"/>
      <c r="B24" s="12"/>
    </row>
    <row r="25" spans="1:11" ht="15.75">
      <c r="A25" s="17"/>
      <c r="B25" s="201" t="s">
        <v>138</v>
      </c>
      <c r="C25" s="202" t="s">
        <v>139</v>
      </c>
      <c r="F25" s="202" t="s">
        <v>139</v>
      </c>
      <c r="I25" s="202" t="s">
        <v>139</v>
      </c>
    </row>
    <row r="26" spans="1:11">
      <c r="A26" s="17"/>
      <c r="B26" s="207" t="s">
        <v>140</v>
      </c>
      <c r="C26" s="20"/>
    </row>
    <row r="27" spans="1:11">
      <c r="A27" s="17"/>
      <c r="B27" s="12"/>
    </row>
    <row r="28" spans="1:11">
      <c r="A28" s="17"/>
      <c r="B28" s="12"/>
    </row>
    <row r="29" spans="1:11">
      <c r="A29" s="17"/>
      <c r="B29" s="5"/>
    </row>
    <row r="30" spans="1:11">
      <c r="A30" s="17"/>
      <c r="B30" s="5"/>
    </row>
    <row r="31" spans="1:11">
      <c r="A31" s="17"/>
      <c r="B31" s="10"/>
    </row>
    <row r="32" spans="1:11">
      <c r="A32" s="4"/>
      <c r="B32" s="11"/>
    </row>
    <row r="33" spans="1:2">
      <c r="A33" s="4"/>
      <c r="B33" s="8"/>
    </row>
    <row r="34" spans="1:2">
      <c r="A34" s="4"/>
      <c r="B34" s="5"/>
    </row>
    <row r="35" spans="1:2">
      <c r="A35" s="4"/>
      <c r="B35" s="5"/>
    </row>
    <row r="36" spans="1:2">
      <c r="A36" s="4"/>
      <c r="B36" s="5"/>
    </row>
    <row r="37" spans="1:2">
      <c r="A37" s="4"/>
      <c r="B37" s="8"/>
    </row>
    <row r="38" spans="1:2">
      <c r="A38" s="4"/>
      <c r="B38" s="8"/>
    </row>
    <row r="39" spans="1:2">
      <c r="A39" s="4"/>
      <c r="B39" s="5"/>
    </row>
    <row r="40" spans="1:2">
      <c r="A40" s="4"/>
      <c r="B40" s="5"/>
    </row>
    <row r="41" spans="1:2">
      <c r="A41" s="4"/>
      <c r="B41" s="5"/>
    </row>
    <row r="42" spans="1:2">
      <c r="A42" s="4"/>
      <c r="B42" s="6"/>
    </row>
    <row r="43" spans="1:2">
      <c r="A43" s="4"/>
      <c r="B43" s="6"/>
    </row>
    <row r="44" spans="1:2">
      <c r="A44" s="4"/>
      <c r="B44" s="8"/>
    </row>
    <row r="45" spans="1:2">
      <c r="A45" s="4"/>
      <c r="B45" s="5"/>
    </row>
    <row r="46" spans="1:2">
      <c r="A46" s="4"/>
      <c r="B46" s="6"/>
    </row>
    <row r="47" spans="1:2">
      <c r="A47" s="4"/>
      <c r="B47" s="6"/>
    </row>
    <row r="48" spans="1:2">
      <c r="A48" s="4"/>
      <c r="B48" s="8"/>
    </row>
    <row r="49" spans="1:2">
      <c r="A49" s="4"/>
      <c r="B49" s="5"/>
    </row>
    <row r="50" spans="1:2">
      <c r="A50" s="4"/>
      <c r="B50" s="6"/>
    </row>
    <row r="51" spans="1:2">
      <c r="A51" s="4"/>
      <c r="B51" s="6"/>
    </row>
    <row r="52" spans="1:2">
      <c r="A52" s="4"/>
      <c r="B52" s="5"/>
    </row>
    <row r="53" spans="1:2">
      <c r="A53" s="4"/>
      <c r="B53" s="6"/>
    </row>
    <row r="54" spans="1:2">
      <c r="A54" s="4"/>
      <c r="B54" s="6"/>
    </row>
    <row r="55" spans="1:2">
      <c r="A55" s="4"/>
      <c r="B55" s="9"/>
    </row>
    <row r="56" spans="1:2">
      <c r="A56" s="4"/>
      <c r="B56" s="8"/>
    </row>
    <row r="57" spans="1:2">
      <c r="A57" s="4"/>
      <c r="B57" s="5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5"/>
    </row>
    <row r="63" spans="1:2">
      <c r="A63" s="4"/>
      <c r="B63" s="6"/>
    </row>
    <row r="64" spans="1:2">
      <c r="A64" s="4"/>
      <c r="B64" s="6"/>
    </row>
    <row r="65" spans="1:2">
      <c r="A65" s="4"/>
      <c r="B65" s="5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R16" sqref="R16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customWidth="1"/>
    <col min="9" max="11" width="14.7109375" style="21" hidden="1" customWidth="1"/>
    <col min="12" max="16384" width="9.140625" style="21"/>
  </cols>
  <sheetData>
    <row r="1" spans="1:11">
      <c r="E1" s="1" t="s">
        <v>26</v>
      </c>
      <c r="H1" s="1" t="s">
        <v>26</v>
      </c>
      <c r="I1" s="106"/>
      <c r="J1" s="106"/>
      <c r="K1" s="69" t="s">
        <v>26</v>
      </c>
    </row>
    <row r="2" spans="1:11">
      <c r="E2" s="1" t="s">
        <v>124</v>
      </c>
      <c r="H2" s="1" t="s">
        <v>147</v>
      </c>
      <c r="I2" s="106"/>
      <c r="J2" s="106"/>
      <c r="K2" s="69" t="s">
        <v>118</v>
      </c>
    </row>
    <row r="3" spans="1:11">
      <c r="E3" s="1" t="s">
        <v>122</v>
      </c>
      <c r="H3" s="1" t="s">
        <v>107</v>
      </c>
      <c r="I3" s="106"/>
      <c r="J3" s="106"/>
      <c r="K3" s="69" t="s">
        <v>116</v>
      </c>
    </row>
    <row r="5" spans="1:11" ht="15.75">
      <c r="B5" s="103" t="s">
        <v>39</v>
      </c>
    </row>
    <row r="6" spans="1:11" ht="15.75">
      <c r="B6" s="103" t="s">
        <v>136</v>
      </c>
    </row>
    <row r="7" spans="1:11" ht="17.25" customHeight="1">
      <c r="B7" s="2" t="s">
        <v>142</v>
      </c>
    </row>
    <row r="8" spans="1:11" ht="10.5" customHeight="1">
      <c r="B8" s="2"/>
    </row>
    <row r="9" spans="1:11" ht="42.75" customHeight="1">
      <c r="A9" s="44"/>
      <c r="B9" s="45"/>
      <c r="C9" s="176" t="s">
        <v>131</v>
      </c>
      <c r="D9" s="35" t="s">
        <v>22</v>
      </c>
      <c r="E9" s="175" t="s">
        <v>132</v>
      </c>
      <c r="F9" s="176" t="s">
        <v>132</v>
      </c>
      <c r="G9" s="35" t="s">
        <v>22</v>
      </c>
      <c r="H9" s="175" t="s">
        <v>141</v>
      </c>
      <c r="I9" s="176" t="s">
        <v>113</v>
      </c>
      <c r="J9" s="35" t="s">
        <v>22</v>
      </c>
      <c r="K9" s="175" t="s">
        <v>117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107" t="s">
        <v>40</v>
      </c>
      <c r="B11" s="178" t="s">
        <v>41</v>
      </c>
      <c r="C11" s="108">
        <v>15938938</v>
      </c>
      <c r="D11" s="59">
        <f>E11-C11</f>
        <v>85603</v>
      </c>
      <c r="E11" s="80">
        <v>16024541</v>
      </c>
      <c r="F11" s="108">
        <v>16024541</v>
      </c>
      <c r="G11" s="59">
        <f t="shared" ref="G11:G18" si="0">H11-F11</f>
        <v>-232022</v>
      </c>
      <c r="H11" s="80">
        <v>15792519</v>
      </c>
      <c r="I11" s="108">
        <v>14419138</v>
      </c>
      <c r="J11" s="59">
        <v>259387</v>
      </c>
      <c r="K11" s="80">
        <f>SUM(I11:J11)</f>
        <v>14678525</v>
      </c>
    </row>
    <row r="12" spans="1:11" ht="19.5" customHeight="1">
      <c r="A12" s="107" t="s">
        <v>42</v>
      </c>
      <c r="B12" s="178" t="s">
        <v>43</v>
      </c>
      <c r="C12" s="108">
        <v>6888217</v>
      </c>
      <c r="D12" s="59">
        <f t="shared" ref="D12:D19" si="1">E12-C12</f>
        <v>-107086</v>
      </c>
      <c r="E12" s="80">
        <v>6781131</v>
      </c>
      <c r="F12" s="108">
        <v>6781131</v>
      </c>
      <c r="G12" s="59">
        <f t="shared" si="0"/>
        <v>49098</v>
      </c>
      <c r="H12" s="80">
        <v>6830229</v>
      </c>
      <c r="I12" s="108">
        <v>6672676</v>
      </c>
      <c r="J12" s="59">
        <v>-76503</v>
      </c>
      <c r="K12" s="80">
        <f t="shared" ref="K12:K19" si="2">SUM(I12:J12)</f>
        <v>6596173</v>
      </c>
    </row>
    <row r="13" spans="1:11" ht="19.5" customHeight="1">
      <c r="A13" s="107" t="s">
        <v>44</v>
      </c>
      <c r="B13" s="178" t="s">
        <v>31</v>
      </c>
      <c r="C13" s="108">
        <v>1094133</v>
      </c>
      <c r="D13" s="59">
        <f t="shared" si="1"/>
        <v>4597</v>
      </c>
      <c r="E13" s="80">
        <v>1098730</v>
      </c>
      <c r="F13" s="108">
        <v>1098730</v>
      </c>
      <c r="G13" s="59">
        <f t="shared" si="0"/>
        <v>31081</v>
      </c>
      <c r="H13" s="80">
        <v>1129811</v>
      </c>
      <c r="I13" s="108">
        <v>943534</v>
      </c>
      <c r="J13" s="59">
        <v>14064</v>
      </c>
      <c r="K13" s="80">
        <f t="shared" si="2"/>
        <v>957598</v>
      </c>
    </row>
    <row r="14" spans="1:11" ht="19.5" customHeight="1">
      <c r="A14" s="107" t="s">
        <v>45</v>
      </c>
      <c r="B14" s="178" t="s">
        <v>46</v>
      </c>
      <c r="C14" s="108">
        <v>4720</v>
      </c>
      <c r="D14" s="59">
        <f>E14-C14</f>
        <v>0</v>
      </c>
      <c r="E14" s="80">
        <v>4720</v>
      </c>
      <c r="F14" s="108">
        <v>4720</v>
      </c>
      <c r="G14" s="59">
        <f t="shared" si="0"/>
        <v>0</v>
      </c>
      <c r="H14" s="80">
        <v>4720</v>
      </c>
      <c r="I14" s="108">
        <v>19985</v>
      </c>
      <c r="J14" s="59">
        <v>0</v>
      </c>
      <c r="K14" s="80">
        <f t="shared" si="2"/>
        <v>19985</v>
      </c>
    </row>
    <row r="15" spans="1:11" ht="19.5" customHeight="1">
      <c r="A15" s="107" t="s">
        <v>47</v>
      </c>
      <c r="B15" s="178" t="s">
        <v>48</v>
      </c>
      <c r="C15" s="108">
        <v>9377841</v>
      </c>
      <c r="D15" s="59">
        <f t="shared" si="1"/>
        <v>169566</v>
      </c>
      <c r="E15" s="80">
        <v>9547407</v>
      </c>
      <c r="F15" s="108">
        <v>9547407</v>
      </c>
      <c r="G15" s="59">
        <f t="shared" si="0"/>
        <v>-3741273</v>
      </c>
      <c r="H15" s="80">
        <v>5806134</v>
      </c>
      <c r="I15" s="108">
        <v>8417248</v>
      </c>
      <c r="J15" s="59">
        <v>102380</v>
      </c>
      <c r="K15" s="80">
        <f t="shared" si="2"/>
        <v>8519628</v>
      </c>
    </row>
    <row r="16" spans="1:11" ht="28.5" customHeight="1">
      <c r="A16" s="107" t="s">
        <v>49</v>
      </c>
      <c r="B16" s="178" t="s">
        <v>106</v>
      </c>
      <c r="C16" s="108">
        <v>831077</v>
      </c>
      <c r="D16" s="59">
        <f t="shared" si="1"/>
        <v>-6366</v>
      </c>
      <c r="E16" s="80">
        <v>824711</v>
      </c>
      <c r="F16" s="108">
        <v>824711</v>
      </c>
      <c r="G16" s="59">
        <f t="shared" si="0"/>
        <v>-27674</v>
      </c>
      <c r="H16" s="80">
        <v>797037</v>
      </c>
      <c r="I16" s="108">
        <v>788917</v>
      </c>
      <c r="J16" s="59">
        <v>32276</v>
      </c>
      <c r="K16" s="80">
        <f t="shared" si="2"/>
        <v>821193</v>
      </c>
    </row>
    <row r="17" spans="1:11" ht="41.25" customHeight="1">
      <c r="A17" s="107" t="s">
        <v>51</v>
      </c>
      <c r="B17" s="178" t="s">
        <v>52</v>
      </c>
      <c r="C17" s="108">
        <v>645804</v>
      </c>
      <c r="D17" s="59">
        <f t="shared" si="1"/>
        <v>606</v>
      </c>
      <c r="E17" s="80">
        <v>646410</v>
      </c>
      <c r="F17" s="108">
        <v>646410</v>
      </c>
      <c r="G17" s="59">
        <f t="shared" si="0"/>
        <v>41869</v>
      </c>
      <c r="H17" s="80">
        <v>688279</v>
      </c>
      <c r="I17" s="108">
        <v>588848</v>
      </c>
      <c r="J17" s="59">
        <v>19361</v>
      </c>
      <c r="K17" s="80">
        <f t="shared" si="2"/>
        <v>608209</v>
      </c>
    </row>
    <row r="18" spans="1:11" ht="41.25" customHeight="1">
      <c r="A18" s="107" t="s">
        <v>53</v>
      </c>
      <c r="B18" s="178" t="s">
        <v>54</v>
      </c>
      <c r="C18" s="108">
        <v>0</v>
      </c>
      <c r="D18" s="59">
        <f>E18-C18</f>
        <v>23</v>
      </c>
      <c r="E18" s="80">
        <v>23</v>
      </c>
      <c r="F18" s="108">
        <v>23</v>
      </c>
      <c r="G18" s="59">
        <f t="shared" si="0"/>
        <v>0</v>
      </c>
      <c r="H18" s="80">
        <v>23</v>
      </c>
      <c r="I18" s="108">
        <v>0</v>
      </c>
      <c r="J18" s="59">
        <v>0</v>
      </c>
      <c r="K18" s="80">
        <f t="shared" si="2"/>
        <v>0</v>
      </c>
    </row>
    <row r="19" spans="1:11" ht="19.5" customHeight="1" thickBot="1">
      <c r="A19" s="96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0</v>
      </c>
      <c r="H19" s="81">
        <v>0</v>
      </c>
      <c r="I19" s="95">
        <v>0</v>
      </c>
      <c r="J19" s="60">
        <v>0</v>
      </c>
      <c r="K19" s="81">
        <f t="shared" si="2"/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34780730</v>
      </c>
      <c r="D20" s="66">
        <f>SUM(D11:D19)</f>
        <v>146943</v>
      </c>
      <c r="E20" s="82">
        <f t="shared" si="3"/>
        <v>34927673</v>
      </c>
      <c r="F20" s="67">
        <f>SUM(F11:F19)</f>
        <v>34927673</v>
      </c>
      <c r="G20" s="66">
        <f t="shared" si="3"/>
        <v>-3878921</v>
      </c>
      <c r="H20" s="82">
        <f t="shared" si="3"/>
        <v>31048752</v>
      </c>
      <c r="I20" s="67">
        <f t="shared" ref="I20" si="4">SUM(I11:I19)</f>
        <v>31850346</v>
      </c>
      <c r="J20" s="66">
        <f t="shared" si="3"/>
        <v>350965</v>
      </c>
      <c r="K20" s="82">
        <f t="shared" si="3"/>
        <v>32201311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1" t="s">
        <v>138</v>
      </c>
      <c r="C25" s="202" t="s">
        <v>139</v>
      </c>
      <c r="F25" s="202" t="s">
        <v>139</v>
      </c>
      <c r="I25" s="202" t="s">
        <v>139</v>
      </c>
    </row>
    <row r="26" spans="1:11">
      <c r="A26" s="48"/>
      <c r="B26" s="207" t="s">
        <v>140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J30" sqref="J30"/>
    </sheetView>
  </sheetViews>
  <sheetFormatPr defaultRowHeight="12.75"/>
  <cols>
    <col min="1" max="1" width="11.28515625" style="2" customWidth="1"/>
    <col min="2" max="2" width="30.7109375" style="2" customWidth="1"/>
    <col min="3" max="5" width="14.5703125" style="2" hidden="1" customWidth="1"/>
    <col min="6" max="7" width="12.140625" style="2" hidden="1" customWidth="1"/>
    <col min="8" max="10" width="14.7109375" style="2" customWidth="1"/>
    <col min="11" max="11" width="9.140625" style="2" hidden="1" customWidth="1"/>
    <col min="12" max="12" width="10.42578125" style="2" hidden="1" customWidth="1"/>
    <col min="13" max="15" width="14.85546875" style="2" hidden="1" customWidth="1"/>
    <col min="16" max="16" width="10" style="2" hidden="1" customWidth="1"/>
    <col min="17" max="17" width="10" style="2" customWidth="1"/>
    <col min="18" max="18" width="9.140625" style="2" customWidth="1"/>
    <col min="19" max="16384" width="9.140625" style="2"/>
  </cols>
  <sheetData>
    <row r="1" spans="2:17">
      <c r="E1" s="1" t="s">
        <v>27</v>
      </c>
      <c r="F1" s="1"/>
      <c r="G1" s="1"/>
      <c r="J1" s="1" t="s">
        <v>27</v>
      </c>
      <c r="K1" s="92"/>
      <c r="L1" s="92"/>
      <c r="M1" s="92"/>
      <c r="N1" s="92"/>
      <c r="O1" s="69" t="s">
        <v>27</v>
      </c>
      <c r="P1" s="92"/>
      <c r="Q1" s="92"/>
    </row>
    <row r="2" spans="2:17">
      <c r="E2" s="1" t="s">
        <v>124</v>
      </c>
      <c r="F2" s="69"/>
      <c r="G2" s="69"/>
      <c r="J2" s="1" t="s">
        <v>147</v>
      </c>
      <c r="K2" s="92"/>
      <c r="L2" s="92"/>
      <c r="M2" s="92"/>
      <c r="N2" s="92"/>
      <c r="O2" s="69" t="s">
        <v>118</v>
      </c>
      <c r="P2" s="92"/>
      <c r="Q2" s="92"/>
    </row>
    <row r="3" spans="2:17">
      <c r="E3" s="1" t="s">
        <v>122</v>
      </c>
      <c r="F3" s="69"/>
      <c r="G3" s="69"/>
      <c r="J3" s="1" t="s">
        <v>107</v>
      </c>
      <c r="K3" s="92"/>
      <c r="L3" s="92"/>
      <c r="M3" s="92"/>
      <c r="N3" s="92"/>
      <c r="O3" s="69" t="s">
        <v>116</v>
      </c>
      <c r="P3" s="92"/>
      <c r="Q3" s="92"/>
    </row>
    <row r="4" spans="2:17">
      <c r="F4" s="69"/>
      <c r="G4" s="69"/>
      <c r="K4" s="92"/>
      <c r="L4" s="92"/>
      <c r="M4" s="92"/>
      <c r="N4" s="92"/>
      <c r="O4" s="92"/>
      <c r="P4" s="92"/>
      <c r="Q4" s="92"/>
    </row>
    <row r="5" spans="2:17" ht="15.75">
      <c r="B5" s="93" t="s">
        <v>66</v>
      </c>
      <c r="F5" s="1"/>
      <c r="G5" s="1"/>
    </row>
    <row r="6" spans="2:17" ht="15.75">
      <c r="B6" s="93" t="s">
        <v>137</v>
      </c>
    </row>
    <row r="7" spans="2:17" ht="16.5" customHeight="1">
      <c r="B7" s="2" t="s">
        <v>142</v>
      </c>
    </row>
    <row r="8" spans="2:17" ht="16.5" customHeight="1"/>
    <row r="9" spans="2:17" ht="39" customHeight="1">
      <c r="B9" s="18"/>
      <c r="C9" s="176" t="s">
        <v>131</v>
      </c>
      <c r="D9" s="35" t="s">
        <v>22</v>
      </c>
      <c r="E9" s="175" t="s">
        <v>132</v>
      </c>
      <c r="F9" s="159"/>
      <c r="G9" s="159"/>
      <c r="H9" s="205" t="s">
        <v>132</v>
      </c>
      <c r="I9" s="109" t="s">
        <v>22</v>
      </c>
      <c r="J9" s="206" t="s">
        <v>141</v>
      </c>
      <c r="M9" s="176" t="s">
        <v>113</v>
      </c>
      <c r="N9" s="35" t="s">
        <v>22</v>
      </c>
      <c r="O9" s="175" t="s">
        <v>117</v>
      </c>
    </row>
    <row r="10" spans="2:17" ht="18.75" customHeight="1">
      <c r="B10" s="109" t="s">
        <v>17</v>
      </c>
      <c r="C10" s="193">
        <f>'1_pielikums'!C28</f>
        <v>25674120</v>
      </c>
      <c r="D10" s="194">
        <f>'1_pielikums'!D28</f>
        <v>849539</v>
      </c>
      <c r="E10" s="195">
        <f>C10+D10</f>
        <v>26523659</v>
      </c>
      <c r="F10" s="160">
        <f>E10-'1_pielikums'!E28</f>
        <v>0</v>
      </c>
      <c r="G10" s="160"/>
      <c r="H10" s="193">
        <f>'1_pielikums'!F28</f>
        <v>26523659</v>
      </c>
      <c r="I10" s="196">
        <f>'1_pielikums'!G28</f>
        <v>1921447</v>
      </c>
      <c r="J10" s="195">
        <f>H10+I10</f>
        <v>28445106</v>
      </c>
      <c r="K10" s="7">
        <f>J10-'1_pielikums'!H28</f>
        <v>0</v>
      </c>
      <c r="L10" s="7"/>
      <c r="M10" s="193">
        <f>'1_pielikums'!I28</f>
        <v>26146025</v>
      </c>
      <c r="N10" s="196">
        <f>'1_pielikums'!J28</f>
        <v>894781</v>
      </c>
      <c r="O10" s="195">
        <f>M10+N10</f>
        <v>27040806</v>
      </c>
      <c r="P10" s="7">
        <f>O10-'1_pielikums'!K28</f>
        <v>0</v>
      </c>
      <c r="Q10" s="7"/>
    </row>
    <row r="11" spans="2:17" ht="18.75" customHeight="1">
      <c r="B11" s="109" t="s">
        <v>18</v>
      </c>
      <c r="C11" s="193">
        <f>'2_pielikums'!C20</f>
        <v>34780730</v>
      </c>
      <c r="D11" s="194">
        <f>'2_pielikums'!D20</f>
        <v>146943</v>
      </c>
      <c r="E11" s="195">
        <f>C11+D11</f>
        <v>34927673</v>
      </c>
      <c r="F11" s="160">
        <f>E11-'2_pielikums'!E20</f>
        <v>0</v>
      </c>
      <c r="G11" s="160">
        <f>E11-'3_pielikums'!E20</f>
        <v>0</v>
      </c>
      <c r="H11" s="193">
        <f>'2_pielikums'!F20</f>
        <v>34927673</v>
      </c>
      <c r="I11" s="196">
        <f>'2_pielikums'!G20</f>
        <v>-3878921</v>
      </c>
      <c r="J11" s="195">
        <f>H11+I11</f>
        <v>31048752</v>
      </c>
      <c r="K11" s="7">
        <f>J11-'2_pielikums'!H20</f>
        <v>0</v>
      </c>
      <c r="L11" s="76"/>
      <c r="M11" s="193">
        <f>'2_pielikums'!I20</f>
        <v>31850346</v>
      </c>
      <c r="N11" s="196">
        <f>'2_pielikums'!J20</f>
        <v>350965</v>
      </c>
      <c r="O11" s="195">
        <f>M11+N11</f>
        <v>32201311</v>
      </c>
      <c r="P11" s="7">
        <f>O11-'2_pielikums'!K20</f>
        <v>0</v>
      </c>
      <c r="Q11" s="76"/>
    </row>
    <row r="12" spans="2:17" ht="24.75" customHeight="1">
      <c r="B12" s="166" t="s">
        <v>62</v>
      </c>
      <c r="C12" s="167">
        <f>SUM(C10-C11)</f>
        <v>-9106610</v>
      </c>
      <c r="D12" s="167">
        <f>SUM(D10-D11)</f>
        <v>702596</v>
      </c>
      <c r="E12" s="167">
        <f>SUM(E10-E11)</f>
        <v>-8404014</v>
      </c>
      <c r="F12" s="161"/>
      <c r="G12" s="161"/>
      <c r="H12" s="166">
        <f>SUM(H10-H11)</f>
        <v>-8404014</v>
      </c>
      <c r="I12" s="166"/>
      <c r="J12" s="166">
        <f>SUM(J10-J11)</f>
        <v>-2603646</v>
      </c>
      <c r="M12" s="166">
        <f>SUM(M10-M11)</f>
        <v>-5704321</v>
      </c>
      <c r="N12" s="166"/>
      <c r="O12" s="166">
        <f>SUM(O10-O11)</f>
        <v>-5160505</v>
      </c>
    </row>
    <row r="13" spans="2:17" ht="18.75" customHeight="1">
      <c r="B13" s="109" t="s">
        <v>19</v>
      </c>
      <c r="C13" s="63">
        <f>C14+C17</f>
        <v>9106610</v>
      </c>
      <c r="D13" s="199">
        <f>D14+D17</f>
        <v>-702596</v>
      </c>
      <c r="E13" s="83">
        <f>SUM(E15-E16+E17)</f>
        <v>8404014</v>
      </c>
      <c r="F13" s="161"/>
      <c r="G13" s="161"/>
      <c r="H13" s="63">
        <f>SUM(H15-H16+H17)</f>
        <v>8404014</v>
      </c>
      <c r="I13" s="163"/>
      <c r="J13" s="83">
        <f>SUM(J15-J16+J17)</f>
        <v>2603646</v>
      </c>
      <c r="M13" s="63">
        <f>M15-M16+M17</f>
        <v>2603646</v>
      </c>
      <c r="N13" s="163"/>
      <c r="O13" s="83">
        <f>SUM(O15-O16+O17)</f>
        <v>2377121</v>
      </c>
    </row>
    <row r="14" spans="2:17" ht="26.25" customHeight="1">
      <c r="B14" s="191" t="s">
        <v>65</v>
      </c>
      <c r="C14" s="166">
        <f>C15-C16</f>
        <v>2929709</v>
      </c>
      <c r="D14" s="166">
        <f>D15-D16</f>
        <v>-165121</v>
      </c>
      <c r="E14" s="166">
        <f>E15-E16</f>
        <v>2764588</v>
      </c>
      <c r="F14" s="161"/>
      <c r="G14" s="161"/>
      <c r="H14" s="166">
        <f>H15-H16</f>
        <v>2764588</v>
      </c>
      <c r="I14" s="166">
        <f>SUM(I15:I16)</f>
        <v>244873</v>
      </c>
      <c r="J14" s="166">
        <f>J15-J16</f>
        <v>2519715</v>
      </c>
      <c r="M14" s="166">
        <f>M15-M16</f>
        <v>2519715</v>
      </c>
      <c r="N14" s="166">
        <f>N15-N16</f>
        <v>-226525</v>
      </c>
      <c r="O14" s="166">
        <f>O15-O16</f>
        <v>2293190</v>
      </c>
    </row>
    <row r="15" spans="2:17" ht="25.5">
      <c r="B15" s="192" t="s">
        <v>60</v>
      </c>
      <c r="C15" s="64">
        <v>2979709</v>
      </c>
      <c r="D15" s="65">
        <v>0</v>
      </c>
      <c r="E15" s="84">
        <f>SUM(C15:D15)</f>
        <v>2979709</v>
      </c>
      <c r="F15" s="162"/>
      <c r="G15" s="162"/>
      <c r="H15" s="64">
        <f>E15</f>
        <v>2979709</v>
      </c>
      <c r="I15" s="164"/>
      <c r="J15" s="84">
        <f>SUM(H15:I15)</f>
        <v>2979709</v>
      </c>
      <c r="M15" s="64">
        <f>J15</f>
        <v>2979709</v>
      </c>
      <c r="N15" s="164"/>
      <c r="O15" s="84">
        <f>M15</f>
        <v>2979709</v>
      </c>
    </row>
    <row r="16" spans="2:17" ht="24" customHeight="1">
      <c r="B16" s="192" t="s">
        <v>61</v>
      </c>
      <c r="C16" s="64">
        <v>50000</v>
      </c>
      <c r="D16" s="65">
        <v>165121</v>
      </c>
      <c r="E16" s="84">
        <f>SUM(C16:D16)</f>
        <v>215121</v>
      </c>
      <c r="F16" s="162"/>
      <c r="G16" s="162"/>
      <c r="H16" s="64">
        <f>E16</f>
        <v>215121</v>
      </c>
      <c r="I16" s="164">
        <f>200000+51305+1142-7574</f>
        <v>244873</v>
      </c>
      <c r="J16" s="84">
        <f>SUM(H16:I16)</f>
        <v>459994</v>
      </c>
      <c r="M16" s="64">
        <f>J16</f>
        <v>459994</v>
      </c>
      <c r="N16" s="164">
        <f>O16-M16</f>
        <v>226525</v>
      </c>
      <c r="O16" s="84">
        <v>686519</v>
      </c>
    </row>
    <row r="17" spans="2:15" ht="18.75" customHeight="1">
      <c r="B17" s="168" t="s">
        <v>20</v>
      </c>
      <c r="C17" s="169">
        <f>C18+C19</f>
        <v>6176901</v>
      </c>
      <c r="D17" s="169">
        <f>D18+D19</f>
        <v>-537475</v>
      </c>
      <c r="E17" s="169">
        <f>E18+E19</f>
        <v>5639426</v>
      </c>
      <c r="F17" s="161"/>
      <c r="G17" s="161"/>
      <c r="H17" s="166">
        <f>SUM(H18:H19)</f>
        <v>5639426</v>
      </c>
      <c r="I17" s="166">
        <f>J17-H17</f>
        <v>-5555495</v>
      </c>
      <c r="J17" s="166">
        <f>SUM(J18:J19)</f>
        <v>83931</v>
      </c>
      <c r="M17" s="166">
        <f>SUM(M18:M19)</f>
        <v>83931</v>
      </c>
      <c r="N17" s="166">
        <f>O17-M17</f>
        <v>0</v>
      </c>
      <c r="O17" s="166">
        <f>SUM(O18:O19)</f>
        <v>83931</v>
      </c>
    </row>
    <row r="18" spans="2:15" ht="18.75" customHeight="1">
      <c r="B18" s="192" t="s">
        <v>63</v>
      </c>
      <c r="C18" s="64">
        <v>8188091</v>
      </c>
      <c r="D18" s="65">
        <f>-627475+90000</f>
        <v>-537475</v>
      </c>
      <c r="E18" s="84">
        <f>SUM(C18:D18)</f>
        <v>7650616</v>
      </c>
      <c r="F18" s="160"/>
      <c r="G18" s="160"/>
      <c r="H18" s="64">
        <f>E18</f>
        <v>7650616</v>
      </c>
      <c r="I18" s="164">
        <v>-5555495</v>
      </c>
      <c r="J18" s="84">
        <f>SUM(H18:I18)</f>
        <v>2095121</v>
      </c>
      <c r="M18" s="64">
        <f>J18</f>
        <v>2095121</v>
      </c>
      <c r="N18" s="164"/>
      <c r="O18" s="84">
        <f>SUM(M18:N18)</f>
        <v>2095121</v>
      </c>
    </row>
    <row r="19" spans="2:15" ht="18.75" customHeight="1">
      <c r="B19" s="192" t="s">
        <v>64</v>
      </c>
      <c r="C19" s="64">
        <v>-2011190</v>
      </c>
      <c r="D19" s="200">
        <v>0</v>
      </c>
      <c r="E19" s="84">
        <f>SUM(C19:D19)</f>
        <v>-2011190</v>
      </c>
      <c r="F19" s="160"/>
      <c r="G19" s="160"/>
      <c r="H19" s="64">
        <f>E19</f>
        <v>-2011190</v>
      </c>
      <c r="I19" s="197"/>
      <c r="J19" s="84">
        <f>SUM(H19:I19)</f>
        <v>-2011190</v>
      </c>
      <c r="M19" s="64">
        <f>J19</f>
        <v>-2011190</v>
      </c>
      <c r="N19" s="197"/>
      <c r="O19" s="84">
        <f>SUM(M19:N19)</f>
        <v>-2011190</v>
      </c>
    </row>
    <row r="20" spans="2:15">
      <c r="E20" s="7"/>
      <c r="I20" s="7"/>
      <c r="J20" s="7"/>
    </row>
    <row r="21" spans="2:15" hidden="1">
      <c r="E21" s="7"/>
      <c r="J21" s="7">
        <f>J12+J13</f>
        <v>0</v>
      </c>
      <c r="O21" s="7">
        <f>O12+O13</f>
        <v>-2783384</v>
      </c>
    </row>
    <row r="22" spans="2:15">
      <c r="J22" s="7"/>
    </row>
    <row r="25" spans="2:15" ht="15.75">
      <c r="B25" s="201" t="s">
        <v>138</v>
      </c>
      <c r="C25" s="202" t="s">
        <v>139</v>
      </c>
      <c r="H25" s="202" t="s">
        <v>139</v>
      </c>
      <c r="M25" s="202" t="s">
        <v>139</v>
      </c>
    </row>
    <row r="26" spans="2:15" ht="16.5" customHeight="1">
      <c r="B26" s="207" t="s">
        <v>140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Normal="100" workbookViewId="0">
      <selection activeCell="P49" sqref="P49"/>
    </sheetView>
  </sheetViews>
  <sheetFormatPr defaultRowHeight="12.75"/>
  <cols>
    <col min="1" max="1" width="10" style="120" customWidth="1"/>
    <col min="2" max="2" width="28.5703125" style="120" customWidth="1"/>
    <col min="3" max="11" width="10.42578125" style="120" hidden="1" customWidth="1"/>
    <col min="12" max="20" width="10.42578125" style="120" customWidth="1"/>
    <col min="21" max="29" width="10.7109375" style="120" hidden="1" customWidth="1"/>
    <col min="30" max="16384" width="9.140625" style="120"/>
  </cols>
  <sheetData>
    <row r="1" spans="1:29" ht="12.75" customHeight="1">
      <c r="K1" s="111" t="s">
        <v>96</v>
      </c>
      <c r="T1" s="111" t="s">
        <v>96</v>
      </c>
      <c r="U1" s="172"/>
      <c r="V1" s="172"/>
      <c r="W1" s="172"/>
      <c r="X1" s="172"/>
      <c r="Y1" s="172"/>
      <c r="Z1" s="172"/>
      <c r="AA1" s="172"/>
      <c r="AB1" s="172"/>
      <c r="AC1" s="198" t="s">
        <v>96</v>
      </c>
    </row>
    <row r="2" spans="1:29" ht="12.75" customHeight="1">
      <c r="K2" s="1" t="s">
        <v>124</v>
      </c>
      <c r="T2" s="1" t="s">
        <v>147</v>
      </c>
      <c r="U2" s="172"/>
      <c r="V2" s="172"/>
      <c r="W2" s="172"/>
      <c r="X2" s="172"/>
      <c r="Y2" s="172"/>
      <c r="Z2" s="172"/>
      <c r="AA2" s="172"/>
      <c r="AB2" s="172"/>
      <c r="AC2" s="69" t="s">
        <v>124</v>
      </c>
    </row>
    <row r="3" spans="1:29" ht="12.75" customHeight="1">
      <c r="K3" s="1" t="s">
        <v>122</v>
      </c>
      <c r="T3" s="1" t="s">
        <v>107</v>
      </c>
      <c r="U3" s="172"/>
      <c r="V3" s="172"/>
      <c r="W3" s="172"/>
      <c r="X3" s="172"/>
      <c r="Y3" s="172"/>
      <c r="Z3" s="172"/>
      <c r="AA3" s="172"/>
      <c r="AB3" s="172"/>
      <c r="AC3" s="69" t="s">
        <v>122</v>
      </c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123</v>
      </c>
      <c r="C5" s="122"/>
      <c r="D5" s="122"/>
      <c r="E5" s="122"/>
      <c r="F5" s="122"/>
      <c r="G5" s="122"/>
      <c r="H5" s="122"/>
    </row>
    <row r="6" spans="1:29">
      <c r="B6" s="2" t="s">
        <v>142</v>
      </c>
    </row>
    <row r="7" spans="1:29" ht="54.75" customHeight="1">
      <c r="A7" s="213"/>
      <c r="B7" s="214"/>
      <c r="C7" s="133" t="s">
        <v>125</v>
      </c>
      <c r="D7" s="19" t="s">
        <v>28</v>
      </c>
      <c r="E7" s="137" t="s">
        <v>126</v>
      </c>
      <c r="F7" s="139" t="s">
        <v>127</v>
      </c>
      <c r="G7" s="19" t="s">
        <v>28</v>
      </c>
      <c r="H7" s="141" t="s">
        <v>128</v>
      </c>
      <c r="I7" s="142" t="s">
        <v>129</v>
      </c>
      <c r="J7" s="19" t="s">
        <v>30</v>
      </c>
      <c r="K7" s="146" t="s">
        <v>130</v>
      </c>
      <c r="L7" s="137" t="s">
        <v>126</v>
      </c>
      <c r="M7" s="19" t="s">
        <v>28</v>
      </c>
      <c r="N7" s="137" t="s">
        <v>143</v>
      </c>
      <c r="O7" s="141" t="s">
        <v>128</v>
      </c>
      <c r="P7" s="19" t="s">
        <v>28</v>
      </c>
      <c r="Q7" s="141" t="s">
        <v>144</v>
      </c>
      <c r="R7" s="142" t="s">
        <v>145</v>
      </c>
      <c r="S7" s="19" t="s">
        <v>30</v>
      </c>
      <c r="T7" s="146" t="s">
        <v>146</v>
      </c>
      <c r="U7" s="137" t="s">
        <v>108</v>
      </c>
      <c r="V7" s="19" t="s">
        <v>28</v>
      </c>
      <c r="W7" s="137" t="s">
        <v>119</v>
      </c>
      <c r="X7" s="141" t="s">
        <v>109</v>
      </c>
      <c r="Y7" s="19" t="s">
        <v>28</v>
      </c>
      <c r="Z7" s="141" t="s">
        <v>120</v>
      </c>
      <c r="AA7" s="146" t="s">
        <v>110</v>
      </c>
      <c r="AB7" s="19" t="s">
        <v>30</v>
      </c>
      <c r="AC7" s="146" t="s">
        <v>121</v>
      </c>
    </row>
    <row r="8" spans="1:29" ht="15.75">
      <c r="A8" s="215" t="s">
        <v>17</v>
      </c>
      <c r="B8" s="216"/>
      <c r="C8" s="134">
        <f>SUM(C9:C10)</f>
        <v>791310</v>
      </c>
      <c r="D8" s="126">
        <f>E8-C8</f>
        <v>0</v>
      </c>
      <c r="E8" s="134">
        <f>SUM(E9:E10)</f>
        <v>791310</v>
      </c>
      <c r="F8" s="123">
        <f>SUM(F9:F10)</f>
        <v>160000</v>
      </c>
      <c r="G8" s="126">
        <f>H8-F8</f>
        <v>10328</v>
      </c>
      <c r="H8" s="123">
        <f>SUM(H9:H11)</f>
        <v>170328</v>
      </c>
      <c r="I8" s="143">
        <f>SUM(I9:I10)</f>
        <v>951310</v>
      </c>
      <c r="J8" s="147">
        <f>D8+G8</f>
        <v>10328</v>
      </c>
      <c r="K8" s="143">
        <f>E8+H8</f>
        <v>961638</v>
      </c>
      <c r="L8" s="134">
        <f>SUM(L9:L10)</f>
        <v>791310</v>
      </c>
      <c r="M8" s="126">
        <f t="shared" ref="M8:M32" si="0">N8-L8</f>
        <v>0</v>
      </c>
      <c r="N8" s="134">
        <f>SUM(N9:N11)</f>
        <v>791310</v>
      </c>
      <c r="O8" s="123">
        <f>SUM(O9:O11)</f>
        <v>170328</v>
      </c>
      <c r="P8" s="170">
        <f>Q8-O8</f>
        <v>62925</v>
      </c>
      <c r="Q8" s="123">
        <f>SUM(Q9:Q11)</f>
        <v>233253</v>
      </c>
      <c r="R8" s="143">
        <f>SUM(R9:R11)</f>
        <v>961638</v>
      </c>
      <c r="S8" s="171">
        <f>M8+P8</f>
        <v>62925</v>
      </c>
      <c r="T8" s="143">
        <f>N8+Q8</f>
        <v>1024563</v>
      </c>
      <c r="U8" s="134">
        <f>SUM(U9:U11)</f>
        <v>791310</v>
      </c>
      <c r="V8" s="126">
        <f>W8-U8</f>
        <v>0</v>
      </c>
      <c r="W8" s="134">
        <f>SUM(W9:W10)</f>
        <v>791310</v>
      </c>
      <c r="X8" s="123">
        <f>SUM(X9:X11)</f>
        <v>322599</v>
      </c>
      <c r="Y8" s="126">
        <f>Z8-X8</f>
        <v>28713</v>
      </c>
      <c r="Z8" s="123">
        <f>SUM(Z9:Z11)</f>
        <v>351312</v>
      </c>
      <c r="AA8" s="143">
        <f>SUM(AA9:AA11)</f>
        <v>1113909</v>
      </c>
      <c r="AB8" s="147">
        <f>V8+Y8</f>
        <v>28713</v>
      </c>
      <c r="AC8" s="143">
        <f>SUM(AC9:AC11)</f>
        <v>1142622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160000</v>
      </c>
      <c r="G9" s="126">
        <f t="shared" ref="G9:G32" si="2">H9-F9</f>
        <v>0</v>
      </c>
      <c r="H9" s="127">
        <v>160000</v>
      </c>
      <c r="I9" s="144">
        <f>C9+F9</f>
        <v>160000</v>
      </c>
      <c r="J9" s="147">
        <f t="shared" ref="J9:J33" si="3">D9+G9</f>
        <v>0</v>
      </c>
      <c r="K9" s="144">
        <f>E9+H9</f>
        <v>160000</v>
      </c>
      <c r="L9" s="135">
        <v>0</v>
      </c>
      <c r="M9" s="126">
        <f t="shared" si="0"/>
        <v>0</v>
      </c>
      <c r="N9" s="135">
        <v>0</v>
      </c>
      <c r="O9" s="127">
        <v>160000</v>
      </c>
      <c r="P9" s="126">
        <f t="shared" ref="P9:P31" si="4">Q9-O9</f>
        <v>54917</v>
      </c>
      <c r="Q9" s="127">
        <v>214917</v>
      </c>
      <c r="R9" s="144">
        <f>L9+O9</f>
        <v>160000</v>
      </c>
      <c r="S9" s="147">
        <f t="shared" ref="S9:S32" si="5">M9+P9</f>
        <v>54917</v>
      </c>
      <c r="T9" s="144">
        <f>N9+Q9</f>
        <v>214917</v>
      </c>
      <c r="U9" s="135">
        <v>0</v>
      </c>
      <c r="V9" s="126">
        <f t="shared" ref="V9:V33" si="6">W9-U9</f>
        <v>0</v>
      </c>
      <c r="W9" s="135">
        <v>0</v>
      </c>
      <c r="X9" s="127">
        <v>160000</v>
      </c>
      <c r="Y9" s="126">
        <f t="shared" ref="Y9:Y33" si="7">Z9-X9</f>
        <v>23919</v>
      </c>
      <c r="Z9" s="127">
        <v>183919</v>
      </c>
      <c r="AA9" s="144">
        <f>U9+X9</f>
        <v>160000</v>
      </c>
      <c r="AB9" s="147">
        <f>V9+Y9</f>
        <v>23919</v>
      </c>
      <c r="AC9" s="144">
        <f>W9+Z9</f>
        <v>183919</v>
      </c>
    </row>
    <row r="10" spans="1:29" ht="24.75" customHeight="1">
      <c r="A10" s="124" t="s">
        <v>91</v>
      </c>
      <c r="B10" s="125" t="s">
        <v>92</v>
      </c>
      <c r="C10" s="135">
        <v>791310</v>
      </c>
      <c r="D10" s="126">
        <f t="shared" si="1"/>
        <v>0</v>
      </c>
      <c r="E10" s="135">
        <v>791310</v>
      </c>
      <c r="F10" s="127">
        <v>0</v>
      </c>
      <c r="G10" s="126">
        <f t="shared" si="2"/>
        <v>0</v>
      </c>
      <c r="H10" s="127">
        <v>0</v>
      </c>
      <c r="I10" s="144">
        <f>C10+F10</f>
        <v>791310</v>
      </c>
      <c r="J10" s="147">
        <f t="shared" si="3"/>
        <v>0</v>
      </c>
      <c r="K10" s="144">
        <f>E10+H10</f>
        <v>791310</v>
      </c>
      <c r="L10" s="135">
        <v>791310</v>
      </c>
      <c r="M10" s="126">
        <f t="shared" si="0"/>
        <v>0</v>
      </c>
      <c r="N10" s="135">
        <v>791310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791310</v>
      </c>
      <c r="S10" s="147">
        <f t="shared" si="5"/>
        <v>0</v>
      </c>
      <c r="T10" s="144">
        <f>N10+Q10</f>
        <v>791310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B11" si="9">V10+Y10</f>
        <v>0</v>
      </c>
      <c r="AC10" s="144">
        <f>W10+Z10</f>
        <v>791310</v>
      </c>
    </row>
    <row r="11" spans="1:29" ht="24.75" customHeight="1">
      <c r="A11" s="124" t="s">
        <v>111</v>
      </c>
      <c r="B11" s="125" t="s">
        <v>112</v>
      </c>
      <c r="C11" s="135">
        <v>0</v>
      </c>
      <c r="D11" s="126"/>
      <c r="E11" s="135">
        <v>0</v>
      </c>
      <c r="F11" s="127">
        <v>0</v>
      </c>
      <c r="G11" s="126">
        <f t="shared" si="2"/>
        <v>10328</v>
      </c>
      <c r="H11" s="127">
        <v>10328</v>
      </c>
      <c r="I11" s="144">
        <f>C11+F11</f>
        <v>0</v>
      </c>
      <c r="J11" s="147"/>
      <c r="K11" s="144">
        <f>E11+H11</f>
        <v>10328</v>
      </c>
      <c r="L11" s="135">
        <v>0</v>
      </c>
      <c r="M11" s="126">
        <f t="shared" si="0"/>
        <v>0</v>
      </c>
      <c r="N11" s="135">
        <v>0</v>
      </c>
      <c r="O11" s="127">
        <v>10328</v>
      </c>
      <c r="P11" s="126">
        <f t="shared" si="4"/>
        <v>8008</v>
      </c>
      <c r="Q11" s="127">
        <v>18336</v>
      </c>
      <c r="R11" s="144">
        <f t="shared" si="8"/>
        <v>10328</v>
      </c>
      <c r="S11" s="147">
        <f t="shared" si="5"/>
        <v>8008</v>
      </c>
      <c r="T11" s="144">
        <f>N11+Q11</f>
        <v>18336</v>
      </c>
      <c r="U11" s="135">
        <v>0</v>
      </c>
      <c r="V11" s="126"/>
      <c r="W11" s="135"/>
      <c r="X11" s="127">
        <v>162599</v>
      </c>
      <c r="Y11" s="126">
        <f t="shared" si="7"/>
        <v>4794</v>
      </c>
      <c r="Z11" s="127">
        <v>167393</v>
      </c>
      <c r="AA11" s="144">
        <f>U11+X11</f>
        <v>162599</v>
      </c>
      <c r="AB11" s="147">
        <f t="shared" si="9"/>
        <v>4794</v>
      </c>
      <c r="AC11" s="144">
        <f>W11+Z11</f>
        <v>167393</v>
      </c>
    </row>
    <row r="12" spans="1:29" ht="18" customHeight="1">
      <c r="A12" s="217" t="s">
        <v>99</v>
      </c>
      <c r="B12" s="218"/>
      <c r="C12" s="134">
        <f>SUM(C13:C19)</f>
        <v>883807</v>
      </c>
      <c r="D12" s="126">
        <f t="shared" si="1"/>
        <v>0</v>
      </c>
      <c r="E12" s="134">
        <f>SUM(E13:E19)</f>
        <v>883807</v>
      </c>
      <c r="F12" s="123">
        <f>SUM(F13:F19)</f>
        <v>373746</v>
      </c>
      <c r="G12" s="126">
        <f t="shared" si="2"/>
        <v>308971</v>
      </c>
      <c r="H12" s="123">
        <f>SUM(H13:H19)</f>
        <v>682717</v>
      </c>
      <c r="I12" s="174">
        <f>SUM(I13:I19)</f>
        <v>1257553</v>
      </c>
      <c r="J12" s="147">
        <f t="shared" si="3"/>
        <v>308971</v>
      </c>
      <c r="K12" s="143">
        <f>E12+H12</f>
        <v>1566524</v>
      </c>
      <c r="L12" s="134">
        <f>SUM(L13:L19)</f>
        <v>883807</v>
      </c>
      <c r="M12" s="170">
        <f t="shared" si="0"/>
        <v>61370</v>
      </c>
      <c r="N12" s="134">
        <f>SUM(N13:N19)</f>
        <v>945177</v>
      </c>
      <c r="O12" s="123">
        <f>SUM(O13:O19)</f>
        <v>682717</v>
      </c>
      <c r="P12" s="170">
        <f t="shared" si="4"/>
        <v>21267</v>
      </c>
      <c r="Q12" s="123">
        <f>SUM(Q13:Q19)</f>
        <v>703984</v>
      </c>
      <c r="R12" s="143">
        <f>SUM(R13:R19)</f>
        <v>1566524</v>
      </c>
      <c r="S12" s="171">
        <f t="shared" si="5"/>
        <v>82637</v>
      </c>
      <c r="T12" s="143">
        <f>N12+Q12</f>
        <v>1649161</v>
      </c>
      <c r="U12" s="134">
        <f>SUM(U13:U19)</f>
        <v>859081</v>
      </c>
      <c r="V12" s="170">
        <f t="shared" si="6"/>
        <v>0</v>
      </c>
      <c r="W12" s="134">
        <f>SUM(W13:W19)</f>
        <v>859081</v>
      </c>
      <c r="X12" s="123">
        <f>SUM(X13:X19)</f>
        <v>342210</v>
      </c>
      <c r="Y12" s="170">
        <f t="shared" si="7"/>
        <v>-1280</v>
      </c>
      <c r="Z12" s="123">
        <f>SUM(Z13:Z19)</f>
        <v>340930</v>
      </c>
      <c r="AA12" s="143">
        <f>SUM(AA13:AA19)</f>
        <v>1201291</v>
      </c>
      <c r="AB12" s="171">
        <f t="shared" ref="AB12:AB33" si="10">V12+Y12</f>
        <v>-1280</v>
      </c>
      <c r="AC12" s="143">
        <f>W12+Z12</f>
        <v>1200011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1300</v>
      </c>
      <c r="G13" s="126">
        <f t="shared" si="2"/>
        <v>0</v>
      </c>
      <c r="H13" s="127">
        <v>1300</v>
      </c>
      <c r="I13" s="144">
        <f>C13+F13</f>
        <v>1300</v>
      </c>
      <c r="J13" s="147">
        <f t="shared" si="3"/>
        <v>0</v>
      </c>
      <c r="K13" s="144">
        <f>E13+H13</f>
        <v>1300</v>
      </c>
      <c r="L13" s="135"/>
      <c r="M13" s="126">
        <f t="shared" si="0"/>
        <v>0</v>
      </c>
      <c r="N13" s="135">
        <v>0</v>
      </c>
      <c r="O13" s="127">
        <v>1300</v>
      </c>
      <c r="P13" s="126">
        <f t="shared" si="4"/>
        <v>0</v>
      </c>
      <c r="Q13" s="127">
        <v>1300</v>
      </c>
      <c r="R13" s="144">
        <f t="shared" ref="R13:R19" si="11">L13+O13</f>
        <v>1300</v>
      </c>
      <c r="S13" s="147">
        <f t="shared" si="5"/>
        <v>0</v>
      </c>
      <c r="T13" s="144">
        <f>N13+Q13</f>
        <v>1300</v>
      </c>
      <c r="U13" s="135">
        <v>0</v>
      </c>
      <c r="V13" s="126">
        <f t="shared" si="6"/>
        <v>0</v>
      </c>
      <c r="W13" s="135"/>
      <c r="X13" s="127">
        <v>1800</v>
      </c>
      <c r="Y13" s="126">
        <f t="shared" si="7"/>
        <v>0</v>
      </c>
      <c r="Z13" s="127">
        <v>1800</v>
      </c>
      <c r="AA13" s="144">
        <f>U13+X13</f>
        <v>1800</v>
      </c>
      <c r="AB13" s="147">
        <f t="shared" si="10"/>
        <v>0</v>
      </c>
      <c r="AC13" s="144">
        <f>W13+Z13</f>
        <v>1800</v>
      </c>
    </row>
    <row r="14" spans="1:29" ht="12.75" customHeight="1">
      <c r="A14" s="124" t="s">
        <v>58</v>
      </c>
      <c r="B14" s="129" t="s">
        <v>10</v>
      </c>
      <c r="C14" s="135">
        <v>883807</v>
      </c>
      <c r="D14" s="126">
        <f t="shared" si="1"/>
        <v>0</v>
      </c>
      <c r="E14" s="135">
        <v>883807</v>
      </c>
      <c r="F14" s="127">
        <v>215200</v>
      </c>
      <c r="G14" s="126">
        <f t="shared" si="2"/>
        <v>17046</v>
      </c>
      <c r="H14" s="127">
        <v>232246</v>
      </c>
      <c r="I14" s="144">
        <f t="shared" ref="I14:I19" si="12">C14+F14</f>
        <v>1099007</v>
      </c>
      <c r="J14" s="147">
        <f t="shared" si="3"/>
        <v>17046</v>
      </c>
      <c r="K14" s="144">
        <f t="shared" ref="K14:K27" si="13">E14+H14</f>
        <v>1116053</v>
      </c>
      <c r="L14" s="135">
        <v>883807</v>
      </c>
      <c r="M14" s="126">
        <f t="shared" si="0"/>
        <v>61370</v>
      </c>
      <c r="N14" s="135">
        <v>945177</v>
      </c>
      <c r="O14" s="127">
        <v>232246</v>
      </c>
      <c r="P14" s="126">
        <f t="shared" si="4"/>
        <v>0</v>
      </c>
      <c r="Q14" s="127">
        <v>232246</v>
      </c>
      <c r="R14" s="144">
        <f t="shared" si="11"/>
        <v>1116053</v>
      </c>
      <c r="S14" s="147">
        <f t="shared" si="5"/>
        <v>61370</v>
      </c>
      <c r="T14" s="144">
        <f t="shared" ref="T14:T19" si="14">N14+Q14</f>
        <v>1177423</v>
      </c>
      <c r="U14" s="135">
        <v>859081</v>
      </c>
      <c r="V14" s="126">
        <f t="shared" si="6"/>
        <v>0</v>
      </c>
      <c r="W14" s="135">
        <v>859081</v>
      </c>
      <c r="X14" s="127">
        <v>152680</v>
      </c>
      <c r="Y14" s="126">
        <f t="shared" si="7"/>
        <v>0</v>
      </c>
      <c r="Z14" s="127">
        <v>152680</v>
      </c>
      <c r="AA14" s="144">
        <f t="shared" ref="AA14:AA19" si="15">U14+X14</f>
        <v>1011761</v>
      </c>
      <c r="AB14" s="147">
        <f t="shared" si="10"/>
        <v>0</v>
      </c>
      <c r="AC14" s="144">
        <f t="shared" ref="AC14:AC19" si="16">W14+Z14</f>
        <v>1011761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157246</v>
      </c>
      <c r="G15" s="126">
        <f t="shared" si="2"/>
        <v>158825</v>
      </c>
      <c r="H15" s="127">
        <v>316071</v>
      </c>
      <c r="I15" s="144">
        <f t="shared" si="12"/>
        <v>157246</v>
      </c>
      <c r="J15" s="147">
        <f t="shared" si="3"/>
        <v>158825</v>
      </c>
      <c r="K15" s="144">
        <f t="shared" si="13"/>
        <v>316071</v>
      </c>
      <c r="L15" s="135">
        <v>0</v>
      </c>
      <c r="M15" s="126">
        <f t="shared" si="0"/>
        <v>0</v>
      </c>
      <c r="N15" s="135">
        <v>0</v>
      </c>
      <c r="O15" s="127">
        <v>316071</v>
      </c>
      <c r="P15" s="126">
        <f t="shared" si="4"/>
        <v>5000</v>
      </c>
      <c r="Q15" s="127">
        <v>321071</v>
      </c>
      <c r="R15" s="144">
        <f t="shared" si="11"/>
        <v>316071</v>
      </c>
      <c r="S15" s="147">
        <f t="shared" si="5"/>
        <v>5000</v>
      </c>
      <c r="T15" s="144">
        <f t="shared" si="14"/>
        <v>321071</v>
      </c>
      <c r="U15" s="135">
        <v>0</v>
      </c>
      <c r="V15" s="126">
        <f t="shared" si="6"/>
        <v>0</v>
      </c>
      <c r="W15" s="135"/>
      <c r="X15" s="127">
        <v>187730</v>
      </c>
      <c r="Y15" s="126">
        <f t="shared" si="7"/>
        <v>-1280</v>
      </c>
      <c r="Z15" s="127">
        <v>186450</v>
      </c>
      <c r="AA15" s="144">
        <f t="shared" si="15"/>
        <v>187730</v>
      </c>
      <c r="AB15" s="147">
        <f t="shared" si="10"/>
        <v>-1280</v>
      </c>
      <c r="AC15" s="144">
        <f t="shared" si="16"/>
        <v>186450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0</v>
      </c>
      <c r="H16" s="127">
        <v>0</v>
      </c>
      <c r="I16" s="144">
        <f t="shared" si="12"/>
        <v>0</v>
      </c>
      <c r="J16" s="147">
        <f t="shared" si="3"/>
        <v>0</v>
      </c>
      <c r="K16" s="144">
        <f t="shared" si="13"/>
        <v>0</v>
      </c>
      <c r="L16" s="135">
        <v>0</v>
      </c>
      <c r="M16" s="126">
        <f t="shared" si="0"/>
        <v>0</v>
      </c>
      <c r="N16" s="135">
        <v>0</v>
      </c>
      <c r="O16" s="127">
        <v>0</v>
      </c>
      <c r="P16" s="126">
        <f t="shared" si="4"/>
        <v>0</v>
      </c>
      <c r="Q16" s="127">
        <v>0</v>
      </c>
      <c r="R16" s="144">
        <f t="shared" si="11"/>
        <v>0</v>
      </c>
      <c r="S16" s="147">
        <f t="shared" si="5"/>
        <v>0</v>
      </c>
      <c r="T16" s="144">
        <f t="shared" si="14"/>
        <v>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5"/>
        <v>0</v>
      </c>
      <c r="AB16" s="147">
        <f t="shared" si="10"/>
        <v>0</v>
      </c>
      <c r="AC16" s="144">
        <f t="shared" si="16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2"/>
        <v>0</v>
      </c>
      <c r="J17" s="147">
        <f t="shared" si="3"/>
        <v>0</v>
      </c>
      <c r="K17" s="144">
        <f t="shared" si="1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1"/>
        <v>0</v>
      </c>
      <c r="S17" s="147">
        <f t="shared" si="5"/>
        <v>0</v>
      </c>
      <c r="T17" s="144">
        <f t="shared" si="14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5"/>
        <v>0</v>
      </c>
      <c r="AB17" s="147">
        <f t="shared" si="10"/>
        <v>0</v>
      </c>
      <c r="AC17" s="144">
        <f t="shared" si="16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0</v>
      </c>
      <c r="G18" s="126">
        <f t="shared" si="2"/>
        <v>133100</v>
      </c>
      <c r="H18" s="127">
        <v>133100</v>
      </c>
      <c r="I18" s="144">
        <f t="shared" si="12"/>
        <v>0</v>
      </c>
      <c r="J18" s="147">
        <f t="shared" si="3"/>
        <v>133100</v>
      </c>
      <c r="K18" s="144">
        <f t="shared" si="13"/>
        <v>133100</v>
      </c>
      <c r="L18" s="135">
        <v>0</v>
      </c>
      <c r="M18" s="126">
        <f t="shared" si="0"/>
        <v>0</v>
      </c>
      <c r="N18" s="135">
        <v>0</v>
      </c>
      <c r="O18" s="127">
        <v>133100</v>
      </c>
      <c r="P18" s="126">
        <f t="shared" si="4"/>
        <v>16267</v>
      </c>
      <c r="Q18" s="127">
        <v>149367</v>
      </c>
      <c r="R18" s="144">
        <f t="shared" si="11"/>
        <v>133100</v>
      </c>
      <c r="S18" s="147">
        <f t="shared" si="5"/>
        <v>16267</v>
      </c>
      <c r="T18" s="144">
        <f t="shared" si="14"/>
        <v>149367</v>
      </c>
      <c r="U18" s="135">
        <v>0</v>
      </c>
      <c r="V18" s="126">
        <f t="shared" si="6"/>
        <v>0</v>
      </c>
      <c r="W18" s="135"/>
      <c r="X18" s="127">
        <v>0</v>
      </c>
      <c r="Y18" s="126">
        <f t="shared" si="7"/>
        <v>0</v>
      </c>
      <c r="Z18" s="127">
        <v>0</v>
      </c>
      <c r="AA18" s="144">
        <f t="shared" si="15"/>
        <v>0</v>
      </c>
      <c r="AB18" s="147">
        <f t="shared" si="10"/>
        <v>0</v>
      </c>
      <c r="AC18" s="144">
        <f t="shared" si="16"/>
        <v>0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2"/>
        <v>0</v>
      </c>
      <c r="J19" s="147">
        <f t="shared" si="3"/>
        <v>0</v>
      </c>
      <c r="K19" s="144">
        <f t="shared" si="1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1"/>
        <v>0</v>
      </c>
      <c r="S19" s="147">
        <f t="shared" si="5"/>
        <v>0</v>
      </c>
      <c r="T19" s="144">
        <f t="shared" si="14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5"/>
        <v>0</v>
      </c>
      <c r="AB19" s="147">
        <f t="shared" si="10"/>
        <v>0</v>
      </c>
      <c r="AC19" s="144">
        <f t="shared" si="16"/>
        <v>0</v>
      </c>
    </row>
    <row r="20" spans="1:29" ht="18" customHeight="1">
      <c r="A20" s="217" t="s">
        <v>100</v>
      </c>
      <c r="B20" s="219"/>
      <c r="C20" s="138">
        <f>SUM(C21:C27)</f>
        <v>883807</v>
      </c>
      <c r="D20" s="126">
        <f t="shared" si="1"/>
        <v>0</v>
      </c>
      <c r="E20" s="138">
        <f>SUM(E21:E27)</f>
        <v>883807</v>
      </c>
      <c r="F20" s="140">
        <f>SUM(F21:F27)</f>
        <v>373746</v>
      </c>
      <c r="G20" s="126">
        <f t="shared" si="2"/>
        <v>308971</v>
      </c>
      <c r="H20" s="140">
        <f>SUM(H21:H27)</f>
        <v>682717</v>
      </c>
      <c r="I20" s="143">
        <f>SUM(I21:I27)</f>
        <v>1257553</v>
      </c>
      <c r="J20" s="147">
        <f t="shared" si="3"/>
        <v>308971</v>
      </c>
      <c r="K20" s="143">
        <f>E20+H20</f>
        <v>1566524</v>
      </c>
      <c r="L20" s="138">
        <f>SUM(L21:L27)</f>
        <v>883807</v>
      </c>
      <c r="M20" s="170">
        <f t="shared" si="0"/>
        <v>61370</v>
      </c>
      <c r="N20" s="138">
        <f>SUM(N21:N27)</f>
        <v>945177</v>
      </c>
      <c r="O20" s="140">
        <f>SUM(O21:O27)</f>
        <v>682717</v>
      </c>
      <c r="P20" s="170">
        <f t="shared" si="4"/>
        <v>21267</v>
      </c>
      <c r="Q20" s="140">
        <f>SUM(Q21:Q27)</f>
        <v>703984</v>
      </c>
      <c r="R20" s="143">
        <f>SUM(R21:R27)</f>
        <v>1566524</v>
      </c>
      <c r="S20" s="171">
        <f t="shared" si="5"/>
        <v>82637</v>
      </c>
      <c r="T20" s="143">
        <f>N20+Q20</f>
        <v>1649161</v>
      </c>
      <c r="U20" s="138">
        <f>SUM(U21:U27)</f>
        <v>859081</v>
      </c>
      <c r="V20" s="170">
        <f t="shared" si="6"/>
        <v>0</v>
      </c>
      <c r="W20" s="138">
        <f>SUM(W21:W27)</f>
        <v>859081</v>
      </c>
      <c r="X20" s="140">
        <f>SUM(X21:X27)</f>
        <v>342210</v>
      </c>
      <c r="Y20" s="170">
        <f t="shared" si="7"/>
        <v>-1280</v>
      </c>
      <c r="Z20" s="140">
        <f>SUM(Z21:Z27)</f>
        <v>340930</v>
      </c>
      <c r="AA20" s="143">
        <f>SUM(AA21:AA27)</f>
        <v>1201291</v>
      </c>
      <c r="AB20" s="171">
        <f t="shared" si="10"/>
        <v>-1280</v>
      </c>
      <c r="AC20" s="143">
        <f>W20+Z20</f>
        <v>1200011</v>
      </c>
    </row>
    <row r="21" spans="1:29">
      <c r="A21" s="124" t="s">
        <v>40</v>
      </c>
      <c r="B21" s="129" t="s">
        <v>41</v>
      </c>
      <c r="C21" s="135">
        <v>18573</v>
      </c>
      <c r="D21" s="126">
        <f t="shared" si="1"/>
        <v>0</v>
      </c>
      <c r="E21" s="135">
        <v>18573</v>
      </c>
      <c r="F21" s="127">
        <v>0</v>
      </c>
      <c r="G21" s="126">
        <f t="shared" si="2"/>
        <v>0</v>
      </c>
      <c r="H21" s="127">
        <v>0</v>
      </c>
      <c r="I21" s="144">
        <f t="shared" ref="I21:I27" si="17">C21+F21</f>
        <v>18573</v>
      </c>
      <c r="J21" s="147">
        <f t="shared" si="3"/>
        <v>0</v>
      </c>
      <c r="K21" s="144">
        <f t="shared" si="13"/>
        <v>18573</v>
      </c>
      <c r="L21" s="135">
        <v>18573</v>
      </c>
      <c r="M21" s="126">
        <f t="shared" si="0"/>
        <v>0</v>
      </c>
      <c r="N21" s="135">
        <v>18573</v>
      </c>
      <c r="O21" s="127">
        <v>0</v>
      </c>
      <c r="P21" s="126">
        <f t="shared" si="4"/>
        <v>440</v>
      </c>
      <c r="Q21" s="127">
        <v>440</v>
      </c>
      <c r="R21" s="144">
        <f t="shared" ref="R21:R27" si="18">L21+O21</f>
        <v>18573</v>
      </c>
      <c r="S21" s="147">
        <f t="shared" si="5"/>
        <v>440</v>
      </c>
      <c r="T21" s="144">
        <f>N21+Q21</f>
        <v>19013</v>
      </c>
      <c r="U21" s="135">
        <v>21800</v>
      </c>
      <c r="V21" s="126">
        <f t="shared" si="6"/>
        <v>0</v>
      </c>
      <c r="W21" s="135">
        <v>21800</v>
      </c>
      <c r="X21" s="127">
        <v>0</v>
      </c>
      <c r="Y21" s="126">
        <f t="shared" si="7"/>
        <v>0</v>
      </c>
      <c r="Z21" s="127">
        <v>0</v>
      </c>
      <c r="AA21" s="144">
        <f t="shared" ref="AA21:AA27" si="19">U21+X21</f>
        <v>21800</v>
      </c>
      <c r="AB21" s="147">
        <f t="shared" si="10"/>
        <v>0</v>
      </c>
      <c r="AC21" s="144">
        <f t="shared" ref="AC21:AC33" si="20">W21+Z21</f>
        <v>21800</v>
      </c>
    </row>
    <row r="22" spans="1:29">
      <c r="A22" s="124" t="s">
        <v>42</v>
      </c>
      <c r="B22" s="129" t="s">
        <v>43</v>
      </c>
      <c r="C22" s="135">
        <v>639208</v>
      </c>
      <c r="D22" s="126">
        <f t="shared" si="1"/>
        <v>0</v>
      </c>
      <c r="E22" s="135">
        <v>639208</v>
      </c>
      <c r="F22" s="127">
        <v>37246</v>
      </c>
      <c r="G22" s="126">
        <f t="shared" si="2"/>
        <v>-5023</v>
      </c>
      <c r="H22" s="127">
        <v>32223</v>
      </c>
      <c r="I22" s="144">
        <f>C22+F22</f>
        <v>676454</v>
      </c>
      <c r="J22" s="147">
        <f t="shared" si="3"/>
        <v>-5023</v>
      </c>
      <c r="K22" s="144">
        <f t="shared" si="13"/>
        <v>671431</v>
      </c>
      <c r="L22" s="135">
        <v>639208</v>
      </c>
      <c r="M22" s="126">
        <f t="shared" si="0"/>
        <v>3436</v>
      </c>
      <c r="N22" s="135">
        <v>642644</v>
      </c>
      <c r="O22" s="127">
        <v>32223</v>
      </c>
      <c r="P22" s="126">
        <f t="shared" si="4"/>
        <v>6204</v>
      </c>
      <c r="Q22" s="127">
        <v>38427</v>
      </c>
      <c r="R22" s="144">
        <f t="shared" si="18"/>
        <v>671431</v>
      </c>
      <c r="S22" s="147">
        <f t="shared" si="5"/>
        <v>9640</v>
      </c>
      <c r="T22" s="144">
        <f t="shared" ref="T22:T27" si="21">N22+Q22</f>
        <v>681071</v>
      </c>
      <c r="U22" s="135">
        <v>634446</v>
      </c>
      <c r="V22" s="126">
        <f t="shared" si="6"/>
        <v>0</v>
      </c>
      <c r="W22" s="135">
        <v>634446</v>
      </c>
      <c r="X22" s="127">
        <v>22730</v>
      </c>
      <c r="Y22" s="126">
        <f t="shared" si="7"/>
        <v>2366</v>
      </c>
      <c r="Z22" s="127">
        <v>25096</v>
      </c>
      <c r="AA22" s="144">
        <f t="shared" si="19"/>
        <v>657176</v>
      </c>
      <c r="AB22" s="147">
        <f t="shared" si="10"/>
        <v>2366</v>
      </c>
      <c r="AC22" s="144">
        <f t="shared" si="20"/>
        <v>659542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120000</v>
      </c>
      <c r="G23" s="126">
        <f t="shared" si="2"/>
        <v>158825</v>
      </c>
      <c r="H23" s="127">
        <v>278825</v>
      </c>
      <c r="I23" s="144">
        <f t="shared" si="17"/>
        <v>120000</v>
      </c>
      <c r="J23" s="147">
        <f t="shared" si="3"/>
        <v>158825</v>
      </c>
      <c r="K23" s="144">
        <f t="shared" si="13"/>
        <v>278825</v>
      </c>
      <c r="L23" s="135">
        <v>0</v>
      </c>
      <c r="M23" s="126">
        <f t="shared" si="0"/>
        <v>0</v>
      </c>
      <c r="N23" s="135"/>
      <c r="O23" s="127">
        <v>278825</v>
      </c>
      <c r="P23" s="126">
        <f t="shared" si="4"/>
        <v>0</v>
      </c>
      <c r="Q23" s="127">
        <v>278825</v>
      </c>
      <c r="R23" s="144">
        <f t="shared" si="18"/>
        <v>278825</v>
      </c>
      <c r="S23" s="147">
        <f t="shared" si="5"/>
        <v>0</v>
      </c>
      <c r="T23" s="144">
        <f t="shared" si="21"/>
        <v>278825</v>
      </c>
      <c r="U23" s="135">
        <v>0</v>
      </c>
      <c r="V23" s="126">
        <f t="shared" si="6"/>
        <v>0</v>
      </c>
      <c r="W23" s="135"/>
      <c r="X23" s="127">
        <v>160000</v>
      </c>
      <c r="Y23" s="126">
        <f t="shared" si="7"/>
        <v>-6426</v>
      </c>
      <c r="Z23" s="127">
        <v>153574</v>
      </c>
      <c r="AA23" s="144">
        <f t="shared" si="19"/>
        <v>160000</v>
      </c>
      <c r="AB23" s="147">
        <f t="shared" si="10"/>
        <v>-6426</v>
      </c>
      <c r="AC23" s="144">
        <f t="shared" si="20"/>
        <v>153574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1300</v>
      </c>
      <c r="G24" s="126">
        <f t="shared" si="2"/>
        <v>0</v>
      </c>
      <c r="H24" s="127">
        <v>1300</v>
      </c>
      <c r="I24" s="144">
        <f t="shared" si="17"/>
        <v>1300</v>
      </c>
      <c r="J24" s="147">
        <f t="shared" si="3"/>
        <v>0</v>
      </c>
      <c r="K24" s="144">
        <f t="shared" si="13"/>
        <v>1300</v>
      </c>
      <c r="L24" s="135">
        <v>0</v>
      </c>
      <c r="M24" s="126">
        <f t="shared" si="0"/>
        <v>0</v>
      </c>
      <c r="N24" s="135"/>
      <c r="O24" s="127">
        <v>1300</v>
      </c>
      <c r="P24" s="126">
        <f t="shared" si="4"/>
        <v>0</v>
      </c>
      <c r="Q24" s="127">
        <v>1300</v>
      </c>
      <c r="R24" s="144">
        <f t="shared" si="18"/>
        <v>1300</v>
      </c>
      <c r="S24" s="147">
        <f t="shared" si="5"/>
        <v>0</v>
      </c>
      <c r="T24" s="144">
        <f t="shared" si="21"/>
        <v>1300</v>
      </c>
      <c r="U24" s="135">
        <v>0</v>
      </c>
      <c r="V24" s="126">
        <f t="shared" si="6"/>
        <v>0</v>
      </c>
      <c r="W24" s="135"/>
      <c r="X24" s="127">
        <v>1800</v>
      </c>
      <c r="Y24" s="126">
        <f t="shared" si="7"/>
        <v>0</v>
      </c>
      <c r="Z24" s="127">
        <v>1800</v>
      </c>
      <c r="AA24" s="144">
        <f t="shared" si="19"/>
        <v>1800</v>
      </c>
      <c r="AB24" s="147">
        <f t="shared" si="10"/>
        <v>0</v>
      </c>
      <c r="AC24" s="144">
        <f t="shared" si="20"/>
        <v>1800</v>
      </c>
    </row>
    <row r="25" spans="1:29">
      <c r="A25" s="124" t="s">
        <v>47</v>
      </c>
      <c r="B25" s="129" t="s">
        <v>48</v>
      </c>
      <c r="C25" s="135">
        <v>226026</v>
      </c>
      <c r="D25" s="126">
        <f t="shared" si="1"/>
        <v>0</v>
      </c>
      <c r="E25" s="135">
        <v>226026</v>
      </c>
      <c r="F25" s="127">
        <v>215200</v>
      </c>
      <c r="G25" s="126">
        <f t="shared" si="2"/>
        <v>155169</v>
      </c>
      <c r="H25" s="127">
        <v>370369</v>
      </c>
      <c r="I25" s="144">
        <f t="shared" si="17"/>
        <v>441226</v>
      </c>
      <c r="J25" s="147">
        <f t="shared" si="3"/>
        <v>155169</v>
      </c>
      <c r="K25" s="144">
        <f t="shared" si="13"/>
        <v>596395</v>
      </c>
      <c r="L25" s="135">
        <v>226026</v>
      </c>
      <c r="M25" s="126">
        <f t="shared" si="0"/>
        <v>57934</v>
      </c>
      <c r="N25" s="135">
        <v>283960</v>
      </c>
      <c r="O25" s="127">
        <v>370369</v>
      </c>
      <c r="P25" s="126">
        <f t="shared" si="4"/>
        <v>14623</v>
      </c>
      <c r="Q25" s="127">
        <v>384992</v>
      </c>
      <c r="R25" s="144">
        <f t="shared" si="18"/>
        <v>596395</v>
      </c>
      <c r="S25" s="147">
        <f t="shared" si="5"/>
        <v>72557</v>
      </c>
      <c r="T25" s="144">
        <f t="shared" si="21"/>
        <v>668952</v>
      </c>
      <c r="U25" s="135">
        <v>202835</v>
      </c>
      <c r="V25" s="126">
        <f t="shared" si="6"/>
        <v>0</v>
      </c>
      <c r="W25" s="135">
        <v>202835</v>
      </c>
      <c r="X25" s="127">
        <v>157680</v>
      </c>
      <c r="Y25" s="126">
        <f t="shared" si="7"/>
        <v>2780</v>
      </c>
      <c r="Z25" s="127">
        <v>160460</v>
      </c>
      <c r="AA25" s="144">
        <f t="shared" si="19"/>
        <v>360515</v>
      </c>
      <c r="AB25" s="147">
        <f t="shared" si="10"/>
        <v>2780</v>
      </c>
      <c r="AC25" s="144">
        <f t="shared" si="20"/>
        <v>363295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8"/>
        <v>0</v>
      </c>
      <c r="S26" s="147">
        <f t="shared" si="5"/>
        <v>0</v>
      </c>
      <c r="T26" s="144">
        <f t="shared" si="21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9"/>
        <v>0</v>
      </c>
      <c r="AB26" s="147">
        <f t="shared" si="10"/>
        <v>0</v>
      </c>
      <c r="AC26" s="144">
        <f t="shared" si="20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7"/>
        <v>0</v>
      </c>
      <c r="J27" s="147">
        <f t="shared" si="3"/>
        <v>0</v>
      </c>
      <c r="K27" s="144">
        <f t="shared" si="1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8"/>
        <v>0</v>
      </c>
      <c r="S27" s="147">
        <f t="shared" si="5"/>
        <v>0</v>
      </c>
      <c r="T27" s="144">
        <f t="shared" si="21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9"/>
        <v>0</v>
      </c>
      <c r="AB27" s="147">
        <f t="shared" si="10"/>
        <v>0</v>
      </c>
      <c r="AC27" s="144">
        <f t="shared" si="20"/>
        <v>0</v>
      </c>
    </row>
    <row r="28" spans="1:29" ht="26.25" customHeight="1">
      <c r="A28" s="217" t="s">
        <v>23</v>
      </c>
      <c r="B28" s="218"/>
      <c r="C28" s="136">
        <f>C8-C12</f>
        <v>-92497</v>
      </c>
      <c r="D28" s="126">
        <f t="shared" si="1"/>
        <v>0</v>
      </c>
      <c r="E28" s="136">
        <f>E8-E12</f>
        <v>-92497</v>
      </c>
      <c r="F28" s="128">
        <f>F8-F12</f>
        <v>-213746</v>
      </c>
      <c r="G28" s="126">
        <f t="shared" si="2"/>
        <v>-298643</v>
      </c>
      <c r="H28" s="128">
        <f>H8-H12</f>
        <v>-512389</v>
      </c>
      <c r="I28" s="145">
        <f>I8-I12</f>
        <v>-306243</v>
      </c>
      <c r="J28" s="147">
        <f t="shared" si="3"/>
        <v>-298643</v>
      </c>
      <c r="K28" s="145">
        <f t="shared" ref="K28:K33" si="22">E28+H28</f>
        <v>-604886</v>
      </c>
      <c r="L28" s="136">
        <f>L8-L12</f>
        <v>-92497</v>
      </c>
      <c r="M28" s="126">
        <f t="shared" si="0"/>
        <v>-61370</v>
      </c>
      <c r="N28" s="136">
        <f>N8-N12</f>
        <v>-153867</v>
      </c>
      <c r="O28" s="128">
        <f>O8-O12</f>
        <v>-512389</v>
      </c>
      <c r="P28" s="126">
        <f t="shared" si="4"/>
        <v>41658</v>
      </c>
      <c r="Q28" s="128">
        <f>Q8-Q12</f>
        <v>-470731</v>
      </c>
      <c r="R28" s="145">
        <f>R8-R12</f>
        <v>-604886</v>
      </c>
      <c r="S28" s="147">
        <f t="shared" si="5"/>
        <v>-19712</v>
      </c>
      <c r="T28" s="145">
        <f t="shared" ref="T28:T31" si="23">N28+Q28</f>
        <v>-624598</v>
      </c>
      <c r="U28" s="136">
        <f>U8-U12</f>
        <v>-67771</v>
      </c>
      <c r="V28" s="126">
        <f t="shared" si="6"/>
        <v>0</v>
      </c>
      <c r="W28" s="136">
        <f>W8-W12</f>
        <v>-67771</v>
      </c>
      <c r="X28" s="128">
        <f>X8-X12</f>
        <v>-19611</v>
      </c>
      <c r="Y28" s="126">
        <f t="shared" si="7"/>
        <v>29993</v>
      </c>
      <c r="Z28" s="128">
        <f>Z8-Z12</f>
        <v>10382</v>
      </c>
      <c r="AA28" s="145">
        <f>AA8-AA12</f>
        <v>-87382</v>
      </c>
      <c r="AB28" s="147">
        <f>V28+Y28</f>
        <v>29993</v>
      </c>
      <c r="AC28" s="145">
        <f t="shared" si="20"/>
        <v>-57389</v>
      </c>
    </row>
    <row r="29" spans="1:29" ht="12.75" customHeight="1">
      <c r="A29" s="215" t="s">
        <v>19</v>
      </c>
      <c r="B29" s="216"/>
      <c r="C29" s="136">
        <f>C32-C33+C31</f>
        <v>92497</v>
      </c>
      <c r="D29" s="126">
        <f t="shared" si="1"/>
        <v>0</v>
      </c>
      <c r="E29" s="136">
        <f>E32-E33+E31</f>
        <v>92497</v>
      </c>
      <c r="F29" s="128">
        <f>F32-F33+F31</f>
        <v>213746</v>
      </c>
      <c r="G29" s="126">
        <f t="shared" si="2"/>
        <v>298643</v>
      </c>
      <c r="H29" s="128">
        <f>H32-H33+H31</f>
        <v>512389</v>
      </c>
      <c r="I29" s="145">
        <f>C29+F29</f>
        <v>306243</v>
      </c>
      <c r="J29" s="147">
        <f t="shared" si="3"/>
        <v>298643</v>
      </c>
      <c r="K29" s="145">
        <f t="shared" si="22"/>
        <v>604886</v>
      </c>
      <c r="L29" s="136">
        <f>L32-L33+L31</f>
        <v>92497</v>
      </c>
      <c r="M29" s="126">
        <f t="shared" si="0"/>
        <v>61370</v>
      </c>
      <c r="N29" s="136">
        <f>N32-N33+N31</f>
        <v>153867</v>
      </c>
      <c r="O29" s="128">
        <f>O32-O33+O31</f>
        <v>512389</v>
      </c>
      <c r="P29" s="126">
        <f t="shared" si="4"/>
        <v>-41658</v>
      </c>
      <c r="Q29" s="128">
        <f>Q32-Q33+Q31</f>
        <v>470731</v>
      </c>
      <c r="R29" s="145">
        <f>L29+O29</f>
        <v>604886</v>
      </c>
      <c r="S29" s="147">
        <f t="shared" si="5"/>
        <v>19712</v>
      </c>
      <c r="T29" s="145">
        <f t="shared" si="23"/>
        <v>624598</v>
      </c>
      <c r="U29" s="136">
        <f>U32-U33+U31</f>
        <v>67771</v>
      </c>
      <c r="V29" s="126">
        <f t="shared" si="6"/>
        <v>0</v>
      </c>
      <c r="W29" s="136">
        <f>W32-W33+W31</f>
        <v>67771</v>
      </c>
      <c r="X29" s="128">
        <f>X32-X33+X31</f>
        <v>19611</v>
      </c>
      <c r="Y29" s="126">
        <f t="shared" si="7"/>
        <v>-29993</v>
      </c>
      <c r="Z29" s="128">
        <f>Z32-Z33+Z31</f>
        <v>-10382</v>
      </c>
      <c r="AA29" s="145">
        <f>U29+X29</f>
        <v>87382</v>
      </c>
      <c r="AB29" s="147">
        <f t="shared" si="10"/>
        <v>-29993</v>
      </c>
      <c r="AC29" s="145">
        <f t="shared" si="20"/>
        <v>57389</v>
      </c>
    </row>
    <row r="30" spans="1:29" ht="12.75" customHeight="1">
      <c r="A30" s="209" t="s">
        <v>63</v>
      </c>
      <c r="B30" s="210"/>
      <c r="C30" s="136">
        <v>0</v>
      </c>
      <c r="D30" s="126">
        <f t="shared" si="1"/>
        <v>0</v>
      </c>
      <c r="E30" s="136">
        <v>0</v>
      </c>
      <c r="F30" s="128">
        <v>0</v>
      </c>
      <c r="G30" s="126">
        <f t="shared" si="2"/>
        <v>0</v>
      </c>
      <c r="H30" s="128">
        <v>0</v>
      </c>
      <c r="I30" s="145">
        <f>C30+F30</f>
        <v>0</v>
      </c>
      <c r="J30" s="147">
        <f t="shared" si="3"/>
        <v>0</v>
      </c>
      <c r="K30" s="145">
        <f t="shared" si="22"/>
        <v>0</v>
      </c>
      <c r="L30" s="136">
        <v>0</v>
      </c>
      <c r="M30" s="126">
        <f t="shared" si="0"/>
        <v>0</v>
      </c>
      <c r="N30" s="136">
        <v>0</v>
      </c>
      <c r="O30" s="128">
        <v>0</v>
      </c>
      <c r="P30" s="126">
        <f t="shared" si="4"/>
        <v>0</v>
      </c>
      <c r="Q30" s="128">
        <v>0</v>
      </c>
      <c r="R30" s="145">
        <f>L30+O30</f>
        <v>0</v>
      </c>
      <c r="S30" s="147">
        <f t="shared" si="5"/>
        <v>0</v>
      </c>
      <c r="T30" s="145">
        <f t="shared" si="23"/>
        <v>0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0"/>
        <v>0</v>
      </c>
      <c r="AC30" s="145">
        <f t="shared" si="20"/>
        <v>0</v>
      </c>
    </row>
    <row r="31" spans="1:29" ht="12.75" customHeight="1">
      <c r="A31" s="211" t="s">
        <v>64</v>
      </c>
      <c r="B31" s="212"/>
      <c r="C31" s="136">
        <v>0</v>
      </c>
      <c r="D31" s="126">
        <f t="shared" si="1"/>
        <v>0</v>
      </c>
      <c r="E31" s="136">
        <v>0</v>
      </c>
      <c r="F31" s="128">
        <v>-7400</v>
      </c>
      <c r="G31" s="126">
        <f t="shared" si="2"/>
        <v>0</v>
      </c>
      <c r="H31" s="128">
        <v>-7400</v>
      </c>
      <c r="I31" s="145">
        <f>SUM(C31:F31)</f>
        <v>-7400</v>
      </c>
      <c r="J31" s="147">
        <f t="shared" si="3"/>
        <v>0</v>
      </c>
      <c r="K31" s="145">
        <f t="shared" si="22"/>
        <v>-7400</v>
      </c>
      <c r="L31" s="136">
        <v>0</v>
      </c>
      <c r="M31" s="126">
        <f t="shared" si="0"/>
        <v>0</v>
      </c>
      <c r="N31" s="136">
        <v>0</v>
      </c>
      <c r="O31" s="128">
        <v>-7400</v>
      </c>
      <c r="P31" s="126">
        <f t="shared" si="4"/>
        <v>0</v>
      </c>
      <c r="Q31" s="128">
        <v>-7400</v>
      </c>
      <c r="R31" s="145">
        <f>SUM(L31:O31)</f>
        <v>-7400</v>
      </c>
      <c r="S31" s="147">
        <f t="shared" si="5"/>
        <v>0</v>
      </c>
      <c r="T31" s="145">
        <f t="shared" si="23"/>
        <v>-7400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0</v>
      </c>
      <c r="Z31" s="128">
        <v>-7400</v>
      </c>
      <c r="AA31" s="145">
        <f>SUM(U31:X31)</f>
        <v>-7400</v>
      </c>
      <c r="AB31" s="147">
        <f t="shared" si="10"/>
        <v>0</v>
      </c>
      <c r="AC31" s="145">
        <f t="shared" si="20"/>
        <v>-7400</v>
      </c>
    </row>
    <row r="32" spans="1:29">
      <c r="A32" s="209" t="s">
        <v>60</v>
      </c>
      <c r="B32" s="210"/>
      <c r="C32" s="135">
        <v>189587</v>
      </c>
      <c r="D32" s="126">
        <f t="shared" si="1"/>
        <v>0</v>
      </c>
      <c r="E32" s="135">
        <v>189587</v>
      </c>
      <c r="F32" s="127">
        <v>685177</v>
      </c>
      <c r="G32" s="126">
        <f t="shared" si="2"/>
        <v>0</v>
      </c>
      <c r="H32" s="127">
        <v>685177</v>
      </c>
      <c r="I32" s="144">
        <f>C32+F32</f>
        <v>874764</v>
      </c>
      <c r="J32" s="147">
        <f t="shared" si="3"/>
        <v>0</v>
      </c>
      <c r="K32" s="144">
        <f t="shared" si="22"/>
        <v>874764</v>
      </c>
      <c r="L32" s="135">
        <v>189587</v>
      </c>
      <c r="M32" s="126">
        <f t="shared" si="0"/>
        <v>0</v>
      </c>
      <c r="N32" s="135">
        <v>189587</v>
      </c>
      <c r="O32" s="127">
        <v>685177</v>
      </c>
      <c r="P32" s="126">
        <f>Q32-O32</f>
        <v>0</v>
      </c>
      <c r="Q32" s="127">
        <v>685177</v>
      </c>
      <c r="R32" s="144">
        <f>L32+O32</f>
        <v>874764</v>
      </c>
      <c r="S32" s="147">
        <f t="shared" si="5"/>
        <v>0</v>
      </c>
      <c r="T32" s="144">
        <f>N32+Q32</f>
        <v>874764</v>
      </c>
      <c r="U32" s="135">
        <v>81483</v>
      </c>
      <c r="V32" s="126">
        <f t="shared" si="6"/>
        <v>0</v>
      </c>
      <c r="W32" s="135">
        <v>81483</v>
      </c>
      <c r="X32" s="127">
        <v>446701</v>
      </c>
      <c r="Y32" s="126">
        <f t="shared" si="7"/>
        <v>0</v>
      </c>
      <c r="Z32" s="127">
        <v>446701</v>
      </c>
      <c r="AA32" s="144">
        <f>U32+X32</f>
        <v>528184</v>
      </c>
      <c r="AB32" s="147">
        <f t="shared" si="10"/>
        <v>0</v>
      </c>
      <c r="AC32" s="144">
        <f t="shared" si="20"/>
        <v>528184</v>
      </c>
    </row>
    <row r="33" spans="1:29">
      <c r="A33" s="209" t="s">
        <v>61</v>
      </c>
      <c r="B33" s="210"/>
      <c r="C33" s="135">
        <v>97090</v>
      </c>
      <c r="D33" s="126">
        <f t="shared" si="1"/>
        <v>0</v>
      </c>
      <c r="E33" s="135">
        <v>97090</v>
      </c>
      <c r="F33" s="127">
        <v>464031</v>
      </c>
      <c r="G33" s="126">
        <f>-308971+10328</f>
        <v>-298643</v>
      </c>
      <c r="H33" s="127">
        <f>SUM(F33:G33)</f>
        <v>165388</v>
      </c>
      <c r="I33" s="144">
        <f>C33+F33</f>
        <v>561121</v>
      </c>
      <c r="J33" s="147">
        <f t="shared" si="3"/>
        <v>-298643</v>
      </c>
      <c r="K33" s="144">
        <f t="shared" si="22"/>
        <v>262478</v>
      </c>
      <c r="L33" s="135">
        <v>97090</v>
      </c>
      <c r="M33" s="126">
        <f>N33-L33</f>
        <v>-61370</v>
      </c>
      <c r="N33" s="135">
        <v>35720</v>
      </c>
      <c r="O33" s="127">
        <v>165388</v>
      </c>
      <c r="P33" s="126">
        <f>Q33-O33</f>
        <v>41658</v>
      </c>
      <c r="Q33" s="127">
        <v>207046</v>
      </c>
      <c r="R33" s="144">
        <f>L33+O33</f>
        <v>262478</v>
      </c>
      <c r="S33" s="147">
        <f>M33+P33</f>
        <v>-19712</v>
      </c>
      <c r="T33" s="144">
        <f>N33+Q33</f>
        <v>242766</v>
      </c>
      <c r="U33" s="135">
        <v>13712</v>
      </c>
      <c r="V33" s="126">
        <f t="shared" si="6"/>
        <v>0</v>
      </c>
      <c r="W33" s="135">
        <v>13712</v>
      </c>
      <c r="X33" s="127">
        <v>419690</v>
      </c>
      <c r="Y33" s="126">
        <f t="shared" si="7"/>
        <v>29993</v>
      </c>
      <c r="Z33" s="127">
        <v>449683</v>
      </c>
      <c r="AA33" s="144">
        <f>U33+X33</f>
        <v>433402</v>
      </c>
      <c r="AB33" s="147">
        <f t="shared" si="10"/>
        <v>29993</v>
      </c>
      <c r="AC33" s="144">
        <f t="shared" si="20"/>
        <v>463395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1" t="s">
        <v>138</v>
      </c>
      <c r="C35" s="202" t="s">
        <v>139</v>
      </c>
      <c r="D35" s="131"/>
      <c r="E35" s="131"/>
      <c r="F35" s="131"/>
      <c r="G35" s="131"/>
      <c r="H35" s="131"/>
      <c r="L35" s="202" t="s">
        <v>139</v>
      </c>
      <c r="U35" s="202" t="s">
        <v>139</v>
      </c>
    </row>
    <row r="36" spans="1:29" ht="13.5" customHeight="1">
      <c r="B36" s="208" t="s">
        <v>140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xSplit="2" ySplit="9" topLeftCell="C10" activePane="bottomRight" state="frozen"/>
      <selection activeCell="T37" sqref="T37"/>
      <selection pane="topRight" activeCell="T37" sqref="T37"/>
      <selection pane="bottomLeft" activeCell="T37" sqref="T37"/>
      <selection pane="bottomRight" activeCell="P19" sqref="P19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hidden="1" customWidth="1"/>
    <col min="4" max="4" width="13.28515625" style="68" hidden="1" customWidth="1"/>
    <col min="5" max="5" width="12.140625" style="68" hidden="1" customWidth="1"/>
    <col min="6" max="6" width="12.140625" style="68" customWidth="1"/>
    <col min="7" max="7" width="13.28515625" style="68" customWidth="1"/>
    <col min="8" max="8" width="12.140625" style="68" customWidth="1"/>
    <col min="9" max="11" width="12.85546875" style="68" hidden="1" customWidth="1"/>
    <col min="12" max="16384" width="9.140625" style="68"/>
  </cols>
  <sheetData>
    <row r="1" spans="1:11" ht="12.75" customHeight="1">
      <c r="E1" s="111" t="s">
        <v>101</v>
      </c>
      <c r="H1" s="111" t="s">
        <v>101</v>
      </c>
      <c r="K1" s="198" t="s">
        <v>101</v>
      </c>
    </row>
    <row r="2" spans="1:11" ht="12.75" customHeight="1">
      <c r="E2" s="1" t="s">
        <v>124</v>
      </c>
      <c r="H2" s="1" t="s">
        <v>147</v>
      </c>
      <c r="K2" s="69" t="s">
        <v>118</v>
      </c>
    </row>
    <row r="3" spans="1:11" ht="12.75" customHeight="1">
      <c r="E3" s="1" t="s">
        <v>122</v>
      </c>
      <c r="H3" s="1" t="s">
        <v>107</v>
      </c>
      <c r="K3" s="69" t="s">
        <v>116</v>
      </c>
    </row>
    <row r="4" spans="1:11" ht="12.75" customHeight="1">
      <c r="E4" s="69"/>
    </row>
    <row r="5" spans="1:11" ht="18.75">
      <c r="B5" s="112" t="s">
        <v>21</v>
      </c>
    </row>
    <row r="6" spans="1:11" ht="15.75">
      <c r="B6" s="113" t="s">
        <v>133</v>
      </c>
    </row>
    <row r="7" spans="1:11">
      <c r="B7" s="2" t="s">
        <v>142</v>
      </c>
    </row>
    <row r="8" spans="1:11">
      <c r="B8" s="2"/>
    </row>
    <row r="9" spans="1:11" ht="47.25" customHeight="1">
      <c r="A9" s="220"/>
      <c r="B9" s="221"/>
      <c r="C9" s="148" t="s">
        <v>131</v>
      </c>
      <c r="D9" s="35" t="s">
        <v>22</v>
      </c>
      <c r="E9" s="149" t="s">
        <v>132</v>
      </c>
      <c r="F9" s="148" t="s">
        <v>132</v>
      </c>
      <c r="G9" s="35" t="s">
        <v>22</v>
      </c>
      <c r="H9" s="149" t="s">
        <v>141</v>
      </c>
      <c r="I9" s="148" t="s">
        <v>113</v>
      </c>
      <c r="J9" s="35" t="s">
        <v>22</v>
      </c>
      <c r="K9" s="149" t="s">
        <v>117</v>
      </c>
    </row>
    <row r="10" spans="1:11" ht="15.75">
      <c r="A10" s="222" t="s">
        <v>17</v>
      </c>
      <c r="B10" s="223"/>
      <c r="C10" s="114">
        <f t="shared" ref="C10:J10" si="0">SUM(C12:C13)</f>
        <v>0</v>
      </c>
      <c r="D10" s="70">
        <f t="shared" si="0"/>
        <v>4693</v>
      </c>
      <c r="E10" s="150">
        <f t="shared" si="0"/>
        <v>4693</v>
      </c>
      <c r="F10" s="114">
        <f t="shared" ref="F10" si="1">SUM(F12:F13)</f>
        <v>4693</v>
      </c>
      <c r="G10" s="70">
        <f>SUM(G11:G13)</f>
        <v>12817</v>
      </c>
      <c r="H10" s="150">
        <f>SUM(H11:H13)</f>
        <v>17510</v>
      </c>
      <c r="I10" s="114">
        <f>SUM(I11:I13)</f>
        <v>11377</v>
      </c>
      <c r="J10" s="70">
        <f t="shared" si="0"/>
        <v>24332</v>
      </c>
      <c r="K10" s="150">
        <f>SUM(K11:K13)</f>
        <v>35709</v>
      </c>
    </row>
    <row r="11" spans="1:11" ht="26.25">
      <c r="A11" s="115" t="s">
        <v>114</v>
      </c>
      <c r="B11" s="116" t="s">
        <v>115</v>
      </c>
      <c r="C11" s="117">
        <v>0</v>
      </c>
      <c r="D11" s="70"/>
      <c r="E11" s="151">
        <v>0</v>
      </c>
      <c r="F11" s="117">
        <v>0</v>
      </c>
      <c r="G11" s="71">
        <f>H11-F11</f>
        <v>0</v>
      </c>
      <c r="H11" s="151">
        <v>0</v>
      </c>
      <c r="I11" s="117">
        <v>20</v>
      </c>
      <c r="J11" s="71">
        <f>K11-I11</f>
        <v>0</v>
      </c>
      <c r="K11" s="151">
        <v>20</v>
      </c>
    </row>
    <row r="12" spans="1:11" ht="29.25" customHeight="1">
      <c r="A12" s="115" t="s">
        <v>102</v>
      </c>
      <c r="B12" s="116" t="s">
        <v>32</v>
      </c>
      <c r="C12" s="117">
        <v>0</v>
      </c>
      <c r="D12" s="71">
        <f>E12-C12</f>
        <v>4645</v>
      </c>
      <c r="E12" s="151">
        <v>4645</v>
      </c>
      <c r="F12" s="117">
        <v>4645</v>
      </c>
      <c r="G12" s="71">
        <f>H12-F12</f>
        <v>11571</v>
      </c>
      <c r="H12" s="151">
        <v>16216</v>
      </c>
      <c r="I12" s="117">
        <v>11171</v>
      </c>
      <c r="J12" s="71">
        <f>K12-I12</f>
        <v>24125</v>
      </c>
      <c r="K12" s="151">
        <v>35296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48</v>
      </c>
      <c r="E13" s="151">
        <v>48</v>
      </c>
      <c r="F13" s="117">
        <v>48</v>
      </c>
      <c r="G13" s="71">
        <f>H13-F13</f>
        <v>1246</v>
      </c>
      <c r="H13" s="151">
        <v>1294</v>
      </c>
      <c r="I13" s="117">
        <v>186</v>
      </c>
      <c r="J13" s="71">
        <f>K13-I13</f>
        <v>207</v>
      </c>
      <c r="K13" s="151">
        <v>393</v>
      </c>
    </row>
    <row r="14" spans="1:11" ht="15.75">
      <c r="A14" s="222" t="s">
        <v>99</v>
      </c>
      <c r="B14" s="223"/>
      <c r="C14" s="114">
        <f t="shared" ref="C14:H14" si="2">SUM(C15:C20)</f>
        <v>46031</v>
      </c>
      <c r="D14" s="70">
        <f t="shared" si="2"/>
        <v>2648</v>
      </c>
      <c r="E14" s="150">
        <f t="shared" si="2"/>
        <v>48679</v>
      </c>
      <c r="F14" s="114">
        <f t="shared" ref="F14" si="3">SUM(F15:F20)</f>
        <v>48679</v>
      </c>
      <c r="G14" s="70">
        <f t="shared" si="2"/>
        <v>12306</v>
      </c>
      <c r="H14" s="150">
        <f t="shared" si="2"/>
        <v>60985</v>
      </c>
      <c r="I14" s="114">
        <f t="shared" ref="I14" si="4">SUM(I15:I20)</f>
        <v>38591</v>
      </c>
      <c r="J14" s="70">
        <f>SUM(J15:J20)</f>
        <v>3568</v>
      </c>
      <c r="K14" s="150">
        <f>SUM(K15:K20)</f>
        <v>42159</v>
      </c>
    </row>
    <row r="15" spans="1:11">
      <c r="A15" s="115" t="s">
        <v>34</v>
      </c>
      <c r="B15" s="119" t="s">
        <v>8</v>
      </c>
      <c r="C15" s="117">
        <v>12</v>
      </c>
      <c r="D15" s="71">
        <f>E15-C15</f>
        <v>0</v>
      </c>
      <c r="E15" s="151">
        <v>12</v>
      </c>
      <c r="F15" s="117">
        <v>12</v>
      </c>
      <c r="G15" s="71">
        <f t="shared" ref="G15:G20" si="5">H15-F15</f>
        <v>0</v>
      </c>
      <c r="H15" s="151">
        <v>12</v>
      </c>
      <c r="I15" s="117">
        <v>25</v>
      </c>
      <c r="J15" s="71">
        <f t="shared" ref="J15:J20" si="6">K15-I15</f>
        <v>2</v>
      </c>
      <c r="K15" s="151">
        <v>27</v>
      </c>
    </row>
    <row r="16" spans="1:11">
      <c r="A16" s="115" t="s">
        <v>58</v>
      </c>
      <c r="B16" s="119" t="s">
        <v>10</v>
      </c>
      <c r="C16" s="117">
        <v>531</v>
      </c>
      <c r="D16" s="71">
        <f>E16-C16</f>
        <v>0</v>
      </c>
      <c r="E16" s="151">
        <v>531</v>
      </c>
      <c r="F16" s="117">
        <v>531</v>
      </c>
      <c r="G16" s="71">
        <f t="shared" si="5"/>
        <v>1170</v>
      </c>
      <c r="H16" s="151">
        <v>1701</v>
      </c>
      <c r="I16" s="117">
        <v>524</v>
      </c>
      <c r="J16" s="71">
        <f t="shared" si="6"/>
        <v>131</v>
      </c>
      <c r="K16" s="151">
        <v>655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7">E17-C17</f>
        <v>0</v>
      </c>
      <c r="E17" s="151">
        <v>463</v>
      </c>
      <c r="F17" s="117">
        <v>463</v>
      </c>
      <c r="G17" s="71">
        <f t="shared" si="5"/>
        <v>0</v>
      </c>
      <c r="H17" s="151">
        <v>463</v>
      </c>
      <c r="I17" s="117">
        <v>1500</v>
      </c>
      <c r="J17" s="71">
        <f t="shared" si="6"/>
        <v>0</v>
      </c>
      <c r="K17" s="151">
        <v>1500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7"/>
        <v>0</v>
      </c>
      <c r="E18" s="151">
        <v>0</v>
      </c>
      <c r="F18" s="117">
        <v>0</v>
      </c>
      <c r="G18" s="71">
        <f t="shared" si="5"/>
        <v>0</v>
      </c>
      <c r="H18" s="151">
        <v>0</v>
      </c>
      <c r="I18" s="117">
        <v>3701</v>
      </c>
      <c r="J18" s="71">
        <f t="shared" si="6"/>
        <v>0</v>
      </c>
      <c r="K18" s="151">
        <v>3701</v>
      </c>
    </row>
    <row r="19" spans="1:11">
      <c r="A19" s="115" t="s">
        <v>38</v>
      </c>
      <c r="B19" s="119" t="s">
        <v>14</v>
      </c>
      <c r="C19" s="117">
        <v>1076</v>
      </c>
      <c r="D19" s="71">
        <f t="shared" si="7"/>
        <v>648</v>
      </c>
      <c r="E19" s="151">
        <v>1724</v>
      </c>
      <c r="F19" s="117">
        <v>1724</v>
      </c>
      <c r="G19" s="71">
        <f t="shared" si="5"/>
        <v>236</v>
      </c>
      <c r="H19" s="151">
        <v>1960</v>
      </c>
      <c r="I19" s="117">
        <v>1394</v>
      </c>
      <c r="J19" s="71">
        <f t="shared" si="6"/>
        <v>316</v>
      </c>
      <c r="K19" s="151">
        <v>1710</v>
      </c>
    </row>
    <row r="20" spans="1:11">
      <c r="A20" s="115" t="s">
        <v>29</v>
      </c>
      <c r="B20" s="119" t="s">
        <v>15</v>
      </c>
      <c r="C20" s="117">
        <v>43949</v>
      </c>
      <c r="D20" s="71">
        <f t="shared" si="7"/>
        <v>2000</v>
      </c>
      <c r="E20" s="151">
        <v>45949</v>
      </c>
      <c r="F20" s="117">
        <v>45949</v>
      </c>
      <c r="G20" s="71">
        <f t="shared" si="5"/>
        <v>10900</v>
      </c>
      <c r="H20" s="151">
        <v>56849</v>
      </c>
      <c r="I20" s="117">
        <v>31447</v>
      </c>
      <c r="J20" s="71">
        <f t="shared" si="6"/>
        <v>3119</v>
      </c>
      <c r="K20" s="151">
        <v>34566</v>
      </c>
    </row>
    <row r="21" spans="1:11" ht="15.75">
      <c r="A21" s="224" t="s">
        <v>100</v>
      </c>
      <c r="B21" s="224"/>
      <c r="C21" s="114">
        <f t="shared" ref="C21:H21" si="8">SUM(C22:C27)</f>
        <v>46031</v>
      </c>
      <c r="D21" s="70">
        <f t="shared" si="8"/>
        <v>2648</v>
      </c>
      <c r="E21" s="150">
        <f t="shared" si="8"/>
        <v>48679</v>
      </c>
      <c r="F21" s="114">
        <f t="shared" ref="F21" si="9">SUM(F22:F27)</f>
        <v>48679</v>
      </c>
      <c r="G21" s="70">
        <f t="shared" si="8"/>
        <v>12306</v>
      </c>
      <c r="H21" s="150">
        <f t="shared" si="8"/>
        <v>60985</v>
      </c>
      <c r="I21" s="114">
        <f t="shared" ref="I21" si="10">SUM(I22:I27)</f>
        <v>38591</v>
      </c>
      <c r="J21" s="70">
        <f>SUM(J22:J27)</f>
        <v>3568</v>
      </c>
      <c r="K21" s="150">
        <f>SUM(K22:K27)</f>
        <v>42159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7"/>
        <v>600</v>
      </c>
      <c r="E22" s="151">
        <v>600</v>
      </c>
      <c r="F22" s="117">
        <v>600</v>
      </c>
      <c r="G22" s="71">
        <f t="shared" ref="G22:G27" si="11">H22-F22</f>
        <v>28</v>
      </c>
      <c r="H22" s="151">
        <v>628</v>
      </c>
      <c r="I22" s="117">
        <v>0</v>
      </c>
      <c r="J22" s="71">
        <f t="shared" ref="J22:J27" si="12">K22-I22</f>
        <v>0</v>
      </c>
      <c r="K22" s="151">
        <v>0</v>
      </c>
    </row>
    <row r="23" spans="1:11">
      <c r="A23" s="115" t="s">
        <v>42</v>
      </c>
      <c r="B23" s="119" t="s">
        <v>43</v>
      </c>
      <c r="C23" s="117">
        <v>22612</v>
      </c>
      <c r="D23" s="71">
        <f t="shared" si="7"/>
        <v>3273</v>
      </c>
      <c r="E23" s="151">
        <v>25885</v>
      </c>
      <c r="F23" s="117">
        <v>25885</v>
      </c>
      <c r="G23" s="71">
        <f t="shared" si="11"/>
        <v>4669</v>
      </c>
      <c r="H23" s="151">
        <v>30554</v>
      </c>
      <c r="I23" s="117">
        <v>20925</v>
      </c>
      <c r="J23" s="71">
        <f t="shared" si="12"/>
        <v>613</v>
      </c>
      <c r="K23" s="151">
        <v>21538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7"/>
        <v>0</v>
      </c>
      <c r="E24" s="151">
        <v>0</v>
      </c>
      <c r="F24" s="117">
        <v>0</v>
      </c>
      <c r="G24" s="71">
        <f t="shared" si="11"/>
        <v>0</v>
      </c>
      <c r="H24" s="151">
        <v>0</v>
      </c>
      <c r="I24" s="117">
        <v>2000</v>
      </c>
      <c r="J24" s="71">
        <f t="shared" si="12"/>
        <v>0</v>
      </c>
      <c r="K24" s="151">
        <v>2000</v>
      </c>
    </row>
    <row r="25" spans="1:11">
      <c r="A25" s="115" t="s">
        <v>47</v>
      </c>
      <c r="B25" s="119" t="s">
        <v>48</v>
      </c>
      <c r="C25" s="117">
        <v>20495</v>
      </c>
      <c r="D25" s="71">
        <f t="shared" si="7"/>
        <v>-1225</v>
      </c>
      <c r="E25" s="151">
        <v>19270</v>
      </c>
      <c r="F25" s="117">
        <v>19270</v>
      </c>
      <c r="G25" s="71">
        <f t="shared" si="11"/>
        <v>7830</v>
      </c>
      <c r="H25" s="151">
        <v>27100</v>
      </c>
      <c r="I25" s="117">
        <v>13441</v>
      </c>
      <c r="J25" s="71">
        <f t="shared" si="12"/>
        <v>95</v>
      </c>
      <c r="K25" s="151">
        <v>13536</v>
      </c>
    </row>
    <row r="26" spans="1:11">
      <c r="A26" s="107" t="s">
        <v>49</v>
      </c>
      <c r="B26" s="173" t="s">
        <v>50</v>
      </c>
      <c r="C26" s="117">
        <v>2924</v>
      </c>
      <c r="D26" s="71">
        <f t="shared" si="7"/>
        <v>0</v>
      </c>
      <c r="E26" s="151">
        <v>2924</v>
      </c>
      <c r="F26" s="117">
        <v>2924</v>
      </c>
      <c r="G26" s="71">
        <f t="shared" si="11"/>
        <v>-221</v>
      </c>
      <c r="H26" s="151">
        <v>2703</v>
      </c>
      <c r="I26" s="117">
        <v>2225</v>
      </c>
      <c r="J26" s="71">
        <f t="shared" si="12"/>
        <v>2860</v>
      </c>
      <c r="K26" s="151">
        <v>5085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7"/>
        <v>0</v>
      </c>
      <c r="E27" s="151">
        <v>0</v>
      </c>
      <c r="F27" s="117">
        <v>0</v>
      </c>
      <c r="G27" s="71">
        <f t="shared" si="11"/>
        <v>0</v>
      </c>
      <c r="H27" s="151">
        <v>0</v>
      </c>
      <c r="I27" s="117">
        <v>0</v>
      </c>
      <c r="J27" s="71">
        <f t="shared" si="12"/>
        <v>0</v>
      </c>
      <c r="K27" s="151">
        <v>0</v>
      </c>
    </row>
    <row r="28" spans="1:11" ht="26.25" customHeight="1">
      <c r="A28" s="225" t="s">
        <v>23</v>
      </c>
      <c r="B28" s="226"/>
      <c r="C28" s="118">
        <f t="shared" ref="C28:J28" si="13">C10-C14</f>
        <v>-46031</v>
      </c>
      <c r="D28" s="72">
        <f t="shared" si="13"/>
        <v>2045</v>
      </c>
      <c r="E28" s="152">
        <f t="shared" si="13"/>
        <v>-43986</v>
      </c>
      <c r="F28" s="118">
        <f t="shared" ref="F28" si="14">F10-F14</f>
        <v>-43986</v>
      </c>
      <c r="G28" s="72">
        <f t="shared" si="13"/>
        <v>511</v>
      </c>
      <c r="H28" s="152">
        <f t="shared" si="13"/>
        <v>-43475</v>
      </c>
      <c r="I28" s="118">
        <f t="shared" ref="I28" si="15">I10-I14</f>
        <v>-27214</v>
      </c>
      <c r="J28" s="72">
        <f t="shared" si="13"/>
        <v>20764</v>
      </c>
      <c r="K28" s="152">
        <f>K10-K14</f>
        <v>-6450</v>
      </c>
    </row>
    <row r="29" spans="1:11" ht="12.75" customHeight="1">
      <c r="A29" s="222" t="s">
        <v>19</v>
      </c>
      <c r="B29" s="223"/>
      <c r="C29" s="118">
        <f t="shared" ref="C29:H29" si="16">C30-C31</f>
        <v>46031</v>
      </c>
      <c r="D29" s="72">
        <f t="shared" si="16"/>
        <v>-2045</v>
      </c>
      <c r="E29" s="152">
        <f t="shared" si="16"/>
        <v>43986</v>
      </c>
      <c r="F29" s="118">
        <f t="shared" ref="F29" si="17">F30-F31</f>
        <v>43986</v>
      </c>
      <c r="G29" s="72">
        <f>G30-G31</f>
        <v>-511</v>
      </c>
      <c r="H29" s="152">
        <f t="shared" si="16"/>
        <v>43475</v>
      </c>
      <c r="I29" s="118">
        <f t="shared" ref="I29" si="18">I30-I31</f>
        <v>27214</v>
      </c>
      <c r="J29" s="72">
        <f>J30-J31</f>
        <v>-20764</v>
      </c>
      <c r="K29" s="152">
        <f>K30-K31</f>
        <v>6450</v>
      </c>
    </row>
    <row r="30" spans="1:11">
      <c r="A30" s="209" t="s">
        <v>60</v>
      </c>
      <c r="B30" s="210"/>
      <c r="C30" s="117">
        <v>55472</v>
      </c>
      <c r="D30" s="71">
        <f>E30-C30</f>
        <v>0</v>
      </c>
      <c r="E30" s="151">
        <v>55472</v>
      </c>
      <c r="F30" s="117">
        <v>55472</v>
      </c>
      <c r="G30" s="71">
        <f>H30-F30</f>
        <v>0</v>
      </c>
      <c r="H30" s="151">
        <v>55472</v>
      </c>
      <c r="I30" s="117">
        <f>40873+1000</f>
        <v>41873</v>
      </c>
      <c r="J30" s="71">
        <f>K30-I30</f>
        <v>0</v>
      </c>
      <c r="K30" s="151">
        <v>41873</v>
      </c>
    </row>
    <row r="31" spans="1:11">
      <c r="A31" s="209" t="s">
        <v>61</v>
      </c>
      <c r="B31" s="210"/>
      <c r="C31" s="117">
        <v>9441</v>
      </c>
      <c r="D31" s="71">
        <f>E31-C31</f>
        <v>2045</v>
      </c>
      <c r="E31" s="151">
        <v>11486</v>
      </c>
      <c r="F31" s="117">
        <v>11486</v>
      </c>
      <c r="G31" s="71">
        <f>H31-F31</f>
        <v>511</v>
      </c>
      <c r="H31" s="151">
        <v>11997</v>
      </c>
      <c r="I31" s="117">
        <v>14659</v>
      </c>
      <c r="J31" s="71">
        <f>K31-I31</f>
        <v>20764</v>
      </c>
      <c r="K31" s="151">
        <f>14659+585+16650+1031+2500-2</f>
        <v>35423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1" t="s">
        <v>138</v>
      </c>
      <c r="C36" s="202" t="s">
        <v>139</v>
      </c>
      <c r="F36" s="202" t="s">
        <v>139</v>
      </c>
    </row>
    <row r="37" spans="2:6">
      <c r="B37" s="207" t="s">
        <v>140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6" sqref="L46"/>
    </sheetView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1_pielikums</vt:lpstr>
      <vt:lpstr>2_pielikums</vt:lpstr>
      <vt:lpstr>3_pielikums</vt:lpstr>
      <vt:lpstr>4_pielikums</vt:lpstr>
      <vt:lpstr>7_pielikums</vt:lpstr>
      <vt:lpstr>8_pielikums</vt:lpstr>
      <vt:lpstr>Sheet1</vt:lpstr>
      <vt:lpstr>Sheet5</vt:lpstr>
      <vt:lpstr>'1_pielikums'!Print_Titles</vt:lpstr>
    </vt:vector>
  </TitlesOfParts>
  <Company>SPP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</dc:creator>
  <cp:lastModifiedBy>Inta Skvirecka</cp:lastModifiedBy>
  <cp:lastPrinted>2017-10-13T13:42:59Z</cp:lastPrinted>
  <dcterms:created xsi:type="dcterms:W3CDTF">2009-03-05T11:39:56Z</dcterms:created>
  <dcterms:modified xsi:type="dcterms:W3CDTF">2017-10-26T10:28:22Z</dcterms:modified>
</cp:coreProperties>
</file>