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25" windowWidth="12315" windowHeight="8055" tabRatio="622"/>
  </bookViews>
  <sheets>
    <sheet name="1_pielikums" sheetId="23" r:id="rId1"/>
    <sheet name="2_pielikums" sheetId="19" r:id="rId2"/>
    <sheet name="3_pielikums" sheetId="26" r:id="rId3"/>
    <sheet name="4_pielikums" sheetId="21" r:id="rId4"/>
    <sheet name="5_pielikums_2016" sheetId="40" state="hidden" r:id="rId5"/>
    <sheet name="6_pielikums_2016" sheetId="41" state="hidden" r:id="rId6"/>
    <sheet name="7_pielikums" sheetId="31" r:id="rId7"/>
    <sheet name="8_pielikums" sheetId="44" r:id="rId8"/>
  </sheets>
  <definedNames>
    <definedName name="_xlnm._FilterDatabase" localSheetId="0" hidden="1">'1_pielikums'!$C$8:$C$8</definedName>
    <definedName name="_xlnm._FilterDatabase" localSheetId="4" hidden="1">'5_pielikums_2016'!$A$5:$AE$82</definedName>
    <definedName name="_xlnm._FilterDatabase" localSheetId="5" hidden="1">'6_pielikums_2016'!$A$1:$K$105</definedName>
    <definedName name="Excel_BuiltIn_Print_Titles_1" localSheetId="5">'6_pielikums_2016'!$A$4:$IG$6</definedName>
    <definedName name="Excel_BuiltIn_Print_Titles_1" localSheetId="7">#REF!</definedName>
    <definedName name="Excel_BuiltIn_Print_Titles_1">#REF!</definedName>
    <definedName name="_xlnm.Print_Area" localSheetId="5">'6_pielikums_2016'!$A:$K</definedName>
    <definedName name="_xlnm.Print_Titles" localSheetId="0">'1_pielikums'!$8:$8</definedName>
    <definedName name="_xlnm.Print_Titles" localSheetId="4">'5_pielikums_2016'!$B:$B,'5_pielikums_2016'!$5:$6</definedName>
    <definedName name="_xlnm.Print_Titles" localSheetId="5">'6_pielikums_2016'!$4:$6</definedName>
  </definedNames>
  <calcPr calcId="145621"/>
</workbook>
</file>

<file path=xl/calcChain.xml><?xml version="1.0" encoding="utf-8"?>
<calcChain xmlns="http://schemas.openxmlformats.org/spreadsheetml/2006/main">
  <c r="P11" i="21" l="1"/>
  <c r="P10" i="21"/>
  <c r="K10" i="21"/>
  <c r="O14" i="21"/>
  <c r="N16" i="21"/>
  <c r="N14" i="21" s="1"/>
  <c r="M19" i="21"/>
  <c r="M18" i="21"/>
  <c r="M15" i="21"/>
  <c r="H18" i="21"/>
  <c r="K19" i="19"/>
  <c r="K18" i="19"/>
  <c r="K17" i="19"/>
  <c r="K15" i="19"/>
  <c r="K14" i="19"/>
  <c r="K13" i="19"/>
  <c r="K12" i="19"/>
  <c r="K11" i="19"/>
  <c r="K20" i="23"/>
  <c r="K12" i="26" l="1"/>
  <c r="K13" i="26"/>
  <c r="K14" i="26"/>
  <c r="K15" i="26"/>
  <c r="K16" i="26"/>
  <c r="K17" i="26"/>
  <c r="K18" i="26"/>
  <c r="K19" i="26"/>
  <c r="K11" i="26"/>
  <c r="K26" i="23"/>
  <c r="AB28" i="31" l="1"/>
  <c r="K31" i="44" l="1"/>
  <c r="K29" i="44" s="1"/>
  <c r="K21" i="44"/>
  <c r="K14" i="44"/>
  <c r="K10" i="44"/>
  <c r="K28" i="44"/>
  <c r="I10" i="44"/>
  <c r="J26" i="44"/>
  <c r="J11" i="44"/>
  <c r="X8" i="31" l="1"/>
  <c r="AA8" i="31"/>
  <c r="Z8" i="31"/>
  <c r="Y8" i="31"/>
  <c r="Y11" i="31"/>
  <c r="AB11" i="31" s="1"/>
  <c r="AB9" i="31"/>
  <c r="AB10" i="31"/>
  <c r="AC11" i="31"/>
  <c r="AC8" i="31" s="1"/>
  <c r="AA11" i="31"/>
  <c r="AC9" i="31"/>
  <c r="AA9" i="31"/>
  <c r="I30" i="44" l="1"/>
  <c r="I29" i="44"/>
  <c r="I21" i="44"/>
  <c r="I14" i="44"/>
  <c r="I28" i="44"/>
  <c r="X29" i="31"/>
  <c r="X20" i="31"/>
  <c r="X12" i="31"/>
  <c r="X28" i="31" s="1"/>
  <c r="U29" i="31"/>
  <c r="U20" i="31"/>
  <c r="U12" i="31"/>
  <c r="U28" i="31" s="1"/>
  <c r="U8" i="31"/>
  <c r="M10" i="21"/>
  <c r="M16" i="21"/>
  <c r="H15" i="21"/>
  <c r="I20" i="26"/>
  <c r="I20" i="19"/>
  <c r="I24" i="23" l="1"/>
  <c r="I22" i="23"/>
  <c r="I19" i="23"/>
  <c r="I13" i="23"/>
  <c r="I10" i="23"/>
  <c r="T22" i="31"/>
  <c r="T23" i="31"/>
  <c r="T24" i="31"/>
  <c r="T25" i="31"/>
  <c r="T26" i="31"/>
  <c r="T27" i="31"/>
  <c r="T21" i="31"/>
  <c r="R22" i="31"/>
  <c r="R23" i="31"/>
  <c r="R24" i="31"/>
  <c r="R26" i="31"/>
  <c r="R27" i="31"/>
  <c r="R21" i="31"/>
  <c r="I16" i="21"/>
  <c r="I14" i="21" s="1"/>
  <c r="P15" i="31"/>
  <c r="E16" i="21"/>
  <c r="H16" i="21" s="1"/>
  <c r="J16" i="21" s="1"/>
  <c r="F20" i="26"/>
  <c r="F19" i="19"/>
  <c r="G19" i="19" s="1"/>
  <c r="F18" i="19"/>
  <c r="F24" i="23"/>
  <c r="F22" i="23"/>
  <c r="F19" i="23"/>
  <c r="F13" i="23"/>
  <c r="H10" i="44"/>
  <c r="F10" i="44"/>
  <c r="F28" i="44" s="1"/>
  <c r="G11" i="44"/>
  <c r="G29" i="44"/>
  <c r="G31" i="44"/>
  <c r="H30" i="44"/>
  <c r="G30" i="44" s="1"/>
  <c r="F29" i="44"/>
  <c r="F21" i="44"/>
  <c r="F14" i="44"/>
  <c r="P26" i="31"/>
  <c r="P11" i="31"/>
  <c r="T11" i="31"/>
  <c r="Q8" i="31"/>
  <c r="P8" i="31" s="1"/>
  <c r="O8" i="31"/>
  <c r="N8" i="31"/>
  <c r="L8" i="31"/>
  <c r="M11" i="31"/>
  <c r="O29" i="31"/>
  <c r="O20" i="31"/>
  <c r="O12" i="31"/>
  <c r="P12" i="31" s="1"/>
  <c r="O28" i="31"/>
  <c r="L33" i="31"/>
  <c r="L29" i="31"/>
  <c r="L25" i="31"/>
  <c r="R25" i="31" s="1"/>
  <c r="L20" i="31"/>
  <c r="L14" i="31"/>
  <c r="L12" i="31"/>
  <c r="D20" i="23"/>
  <c r="E19" i="19"/>
  <c r="D19" i="19" s="1"/>
  <c r="E18" i="19"/>
  <c r="E33" i="31"/>
  <c r="E25" i="31"/>
  <c r="E20" i="31" s="1"/>
  <c r="K20" i="31" s="1"/>
  <c r="E14" i="31"/>
  <c r="K14" i="31" s="1"/>
  <c r="D31" i="44"/>
  <c r="D29" i="44"/>
  <c r="J30" i="44"/>
  <c r="D30" i="44"/>
  <c r="E29" i="44"/>
  <c r="C29" i="44"/>
  <c r="J27" i="44"/>
  <c r="G27" i="44"/>
  <c r="D27" i="44"/>
  <c r="G26" i="44"/>
  <c r="D26" i="44"/>
  <c r="J25" i="44"/>
  <c r="G25" i="44"/>
  <c r="D25" i="44"/>
  <c r="J24" i="44"/>
  <c r="G24" i="44"/>
  <c r="D24" i="44"/>
  <c r="J23" i="44"/>
  <c r="G23" i="44"/>
  <c r="D23" i="44"/>
  <c r="J22" i="44"/>
  <c r="G22" i="44"/>
  <c r="D22" i="44"/>
  <c r="H21" i="44"/>
  <c r="E21" i="44"/>
  <c r="C21" i="44"/>
  <c r="G20" i="44"/>
  <c r="D20" i="44"/>
  <c r="D14" i="44"/>
  <c r="J19" i="44"/>
  <c r="G19" i="44"/>
  <c r="D19" i="44"/>
  <c r="J18" i="44"/>
  <c r="G18" i="44"/>
  <c r="D18" i="44"/>
  <c r="J17" i="44"/>
  <c r="G17" i="44"/>
  <c r="D17" i="44"/>
  <c r="J16" i="44"/>
  <c r="G16" i="44"/>
  <c r="D16" i="44"/>
  <c r="J15" i="44"/>
  <c r="G15" i="44"/>
  <c r="D15" i="44"/>
  <c r="H14" i="44"/>
  <c r="E14" i="44"/>
  <c r="C14" i="44"/>
  <c r="J13" i="44"/>
  <c r="G13" i="44"/>
  <c r="G10" i="44" s="1"/>
  <c r="D13" i="44"/>
  <c r="J12" i="44"/>
  <c r="G12" i="44"/>
  <c r="D12" i="44"/>
  <c r="E10" i="44"/>
  <c r="E28" i="44" s="1"/>
  <c r="D10" i="44"/>
  <c r="C10" i="44"/>
  <c r="C28" i="44" s="1"/>
  <c r="I107" i="41"/>
  <c r="I109" i="41" s="1"/>
  <c r="K105" i="41"/>
  <c r="J104" i="41"/>
  <c r="J107" i="41"/>
  <c r="I104" i="41"/>
  <c r="H104" i="41"/>
  <c r="G104" i="41"/>
  <c r="F104" i="41"/>
  <c r="E104" i="41"/>
  <c r="D104" i="41"/>
  <c r="K103" i="41"/>
  <c r="K102" i="41"/>
  <c r="K101" i="41"/>
  <c r="K100" i="41"/>
  <c r="K99" i="41"/>
  <c r="K98" i="41"/>
  <c r="K97" i="41"/>
  <c r="K96" i="41"/>
  <c r="K95" i="41"/>
  <c r="K94" i="41"/>
  <c r="K93" i="41"/>
  <c r="K92" i="41"/>
  <c r="K91" i="41"/>
  <c r="K90" i="41"/>
  <c r="K89" i="41"/>
  <c r="K88" i="41"/>
  <c r="K104" i="41" s="1"/>
  <c r="K87" i="41"/>
  <c r="J85" i="41"/>
  <c r="I85" i="41"/>
  <c r="I84" i="41"/>
  <c r="H84" i="41"/>
  <c r="H85" i="41"/>
  <c r="H107" i="41" s="1"/>
  <c r="H109" i="41"/>
  <c r="G84" i="41"/>
  <c r="F84" i="41"/>
  <c r="E84" i="41"/>
  <c r="E85" i="41" s="1"/>
  <c r="D84" i="41"/>
  <c r="K84" i="41" s="1"/>
  <c r="D85" i="41"/>
  <c r="H83" i="41"/>
  <c r="G83" i="41"/>
  <c r="G85" i="41" s="1"/>
  <c r="G107" i="41" s="1"/>
  <c r="G109" i="41" s="1"/>
  <c r="F83" i="41"/>
  <c r="F85" i="41"/>
  <c r="F107" i="41" s="1"/>
  <c r="F109" i="41" s="1"/>
  <c r="E83" i="41"/>
  <c r="M82" i="41"/>
  <c r="K82" i="41"/>
  <c r="M81" i="41"/>
  <c r="K81" i="41"/>
  <c r="M80" i="41"/>
  <c r="K80" i="41"/>
  <c r="M79" i="41"/>
  <c r="K79" i="41"/>
  <c r="M78" i="41"/>
  <c r="K78" i="41"/>
  <c r="M77" i="41"/>
  <c r="K77" i="41"/>
  <c r="M76" i="41"/>
  <c r="K76" i="41"/>
  <c r="M75" i="41"/>
  <c r="K75" i="41"/>
  <c r="M74" i="41"/>
  <c r="K74" i="41"/>
  <c r="M73" i="41"/>
  <c r="K73" i="41"/>
  <c r="M72" i="41"/>
  <c r="K72" i="41"/>
  <c r="M71" i="41"/>
  <c r="K71" i="41"/>
  <c r="M70" i="41"/>
  <c r="K70" i="41"/>
  <c r="M69" i="41"/>
  <c r="K69" i="41"/>
  <c r="M68" i="41"/>
  <c r="K68" i="41"/>
  <c r="M67" i="41"/>
  <c r="K67" i="41"/>
  <c r="M66" i="41"/>
  <c r="K66" i="41"/>
  <c r="M65" i="41"/>
  <c r="K65" i="41"/>
  <c r="M64" i="41"/>
  <c r="K64" i="41"/>
  <c r="M63" i="41"/>
  <c r="K63" i="41"/>
  <c r="M62" i="41"/>
  <c r="K62" i="41"/>
  <c r="M61" i="41"/>
  <c r="K61" i="41"/>
  <c r="M60" i="41"/>
  <c r="K60" i="41"/>
  <c r="M59" i="41"/>
  <c r="K59" i="41"/>
  <c r="M58" i="41"/>
  <c r="K58" i="41"/>
  <c r="M57" i="41"/>
  <c r="K57" i="41"/>
  <c r="M56" i="41"/>
  <c r="K56" i="41"/>
  <c r="M55" i="41"/>
  <c r="K55" i="41"/>
  <c r="M54" i="41"/>
  <c r="K54" i="41"/>
  <c r="M53" i="41"/>
  <c r="K53" i="41"/>
  <c r="M52" i="41"/>
  <c r="K52" i="41"/>
  <c r="M51" i="41"/>
  <c r="K51" i="41"/>
  <c r="M50" i="41"/>
  <c r="K50" i="41"/>
  <c r="M49" i="41"/>
  <c r="K49" i="41"/>
  <c r="M48" i="41"/>
  <c r="K48" i="41"/>
  <c r="M47" i="41"/>
  <c r="K47" i="41"/>
  <c r="M46" i="41"/>
  <c r="K46" i="41"/>
  <c r="M45" i="41"/>
  <c r="K45" i="41"/>
  <c r="M44" i="41"/>
  <c r="K44" i="41"/>
  <c r="M43" i="41"/>
  <c r="K43" i="41"/>
  <c r="M42" i="41"/>
  <c r="K42" i="41"/>
  <c r="M41" i="41"/>
  <c r="K41" i="41"/>
  <c r="M40" i="41"/>
  <c r="K40" i="41"/>
  <c r="M39" i="41"/>
  <c r="K39" i="41"/>
  <c r="M38" i="41"/>
  <c r="K38" i="41"/>
  <c r="M37" i="41"/>
  <c r="K37" i="41"/>
  <c r="M36" i="41"/>
  <c r="K36" i="41"/>
  <c r="M35" i="41"/>
  <c r="K35" i="41"/>
  <c r="M34" i="41"/>
  <c r="K34" i="41"/>
  <c r="M33" i="41"/>
  <c r="K33" i="41"/>
  <c r="M32" i="41"/>
  <c r="K32" i="41"/>
  <c r="M31" i="41"/>
  <c r="K31" i="41"/>
  <c r="M30" i="41"/>
  <c r="K30" i="41"/>
  <c r="M29" i="41"/>
  <c r="K29" i="41"/>
  <c r="M28" i="41"/>
  <c r="K28" i="41"/>
  <c r="M27" i="41"/>
  <c r="K27" i="41"/>
  <c r="M26" i="41"/>
  <c r="K26" i="41"/>
  <c r="M25" i="41"/>
  <c r="K25" i="41"/>
  <c r="M24" i="41"/>
  <c r="K24" i="41"/>
  <c r="M23" i="41"/>
  <c r="K23" i="41"/>
  <c r="M22" i="41"/>
  <c r="K22" i="41"/>
  <c r="M21" i="41"/>
  <c r="K21" i="41"/>
  <c r="M20" i="41"/>
  <c r="K20" i="41"/>
  <c r="M19" i="41"/>
  <c r="K19" i="41"/>
  <c r="M18" i="41"/>
  <c r="K18" i="41"/>
  <c r="M17" i="41"/>
  <c r="K17" i="41"/>
  <c r="M16" i="41"/>
  <c r="K16" i="41"/>
  <c r="M15" i="41"/>
  <c r="K15" i="41"/>
  <c r="M14" i="41"/>
  <c r="K14" i="41"/>
  <c r="M13" i="41"/>
  <c r="K13" i="41"/>
  <c r="M12" i="41"/>
  <c r="K12" i="41"/>
  <c r="M11" i="41"/>
  <c r="K11" i="41"/>
  <c r="M10" i="41"/>
  <c r="K10" i="41"/>
  <c r="M9" i="41"/>
  <c r="K9" i="41"/>
  <c r="M8" i="41"/>
  <c r="M83" i="41" s="1"/>
  <c r="K8" i="41"/>
  <c r="AE92" i="40"/>
  <c r="AE91" i="40"/>
  <c r="F89" i="40"/>
  <c r="AD82" i="40"/>
  <c r="AC82" i="40"/>
  <c r="AB82" i="40"/>
  <c r="AA82" i="40"/>
  <c r="Z82" i="40"/>
  <c r="Y82" i="40"/>
  <c r="X82" i="40"/>
  <c r="W82" i="40"/>
  <c r="V82" i="40"/>
  <c r="U82" i="40"/>
  <c r="T82" i="40"/>
  <c r="S82" i="40"/>
  <c r="R82" i="40"/>
  <c r="P82" i="40"/>
  <c r="N82" i="40"/>
  <c r="F82" i="40"/>
  <c r="AE81" i="40"/>
  <c r="Q81" i="40"/>
  <c r="O81" i="40"/>
  <c r="AE80" i="40"/>
  <c r="Q80" i="40"/>
  <c r="O80" i="40"/>
  <c r="AE79" i="40"/>
  <c r="Q79" i="40"/>
  <c r="O79" i="40"/>
  <c r="AE78" i="40"/>
  <c r="Q78" i="40"/>
  <c r="O78" i="40"/>
  <c r="AE77" i="40"/>
  <c r="Q77" i="40"/>
  <c r="O77" i="40"/>
  <c r="AE76" i="40"/>
  <c r="Q76" i="40"/>
  <c r="O76" i="40"/>
  <c r="AE75" i="40"/>
  <c r="Q75" i="40"/>
  <c r="O75" i="40"/>
  <c r="AE74" i="40"/>
  <c r="Q74" i="40"/>
  <c r="O74" i="40"/>
  <c r="O82" i="40" s="1"/>
  <c r="AG73" i="40"/>
  <c r="AE73" i="40"/>
  <c r="Q73" i="40"/>
  <c r="AE72" i="40"/>
  <c r="Q72" i="40"/>
  <c r="Q82" i="40" s="1"/>
  <c r="AE71" i="40"/>
  <c r="Q71" i="40"/>
  <c r="AE70" i="40"/>
  <c r="Q70" i="40"/>
  <c r="AG70" i="40" s="1"/>
  <c r="AE69" i="40"/>
  <c r="Q69" i="40"/>
  <c r="AG69" i="40"/>
  <c r="AE68" i="40"/>
  <c r="Q68" i="40"/>
  <c r="AE67" i="40"/>
  <c r="Q67" i="40"/>
  <c r="AE66" i="40"/>
  <c r="Q66" i="40"/>
  <c r="AE65" i="40"/>
  <c r="Q65" i="40"/>
  <c r="AE64" i="40"/>
  <c r="Q64" i="40"/>
  <c r="AE63" i="40"/>
  <c r="Q63" i="40"/>
  <c r="AE62" i="40"/>
  <c r="Q62" i="40"/>
  <c r="AE61" i="40"/>
  <c r="Q61" i="40"/>
  <c r="AE60" i="40"/>
  <c r="Q60" i="40"/>
  <c r="AE59" i="40"/>
  <c r="Q59" i="40"/>
  <c r="AE58" i="40"/>
  <c r="Q58" i="40"/>
  <c r="AE57" i="40"/>
  <c r="Q57" i="40"/>
  <c r="AE56" i="40"/>
  <c r="Q56" i="40"/>
  <c r="AE55" i="40"/>
  <c r="Q55" i="40"/>
  <c r="AE54" i="40"/>
  <c r="Q54" i="40"/>
  <c r="AE53" i="40"/>
  <c r="Q53" i="40"/>
  <c r="AE52" i="40"/>
  <c r="Q52" i="40"/>
  <c r="AE51" i="40"/>
  <c r="Q51" i="40"/>
  <c r="AE50" i="40"/>
  <c r="Q50" i="40"/>
  <c r="AE49" i="40"/>
  <c r="Q49" i="40"/>
  <c r="AE48" i="40"/>
  <c r="Q48" i="40"/>
  <c r="AE47" i="40"/>
  <c r="Q47" i="40"/>
  <c r="AE46" i="40"/>
  <c r="Q46" i="40"/>
  <c r="AE45" i="40"/>
  <c r="Q45" i="40"/>
  <c r="AE44" i="40"/>
  <c r="Q44" i="40"/>
  <c r="AE43" i="40"/>
  <c r="Q43" i="40"/>
  <c r="AE42" i="40"/>
  <c r="Q42" i="40"/>
  <c r="AE41" i="40"/>
  <c r="Q41" i="40"/>
  <c r="AE40" i="40"/>
  <c r="Q40" i="40"/>
  <c r="AE39" i="40"/>
  <c r="Q39" i="40"/>
  <c r="AE38" i="40"/>
  <c r="Q38" i="40"/>
  <c r="AE37" i="40"/>
  <c r="Q37" i="40"/>
  <c r="AE36" i="40"/>
  <c r="Q36" i="40"/>
  <c r="AE35" i="40"/>
  <c r="Q35" i="40"/>
  <c r="AE34" i="40"/>
  <c r="Q34" i="40"/>
  <c r="AE33" i="40"/>
  <c r="Q33" i="40"/>
  <c r="AE32" i="40"/>
  <c r="Q32" i="40"/>
  <c r="AE31" i="40"/>
  <c r="Q31" i="40"/>
  <c r="AE30" i="40"/>
  <c r="Q30" i="40"/>
  <c r="AE29" i="40"/>
  <c r="Q29" i="40"/>
  <c r="AE28" i="40"/>
  <c r="Q28" i="40"/>
  <c r="AE27" i="40"/>
  <c r="Q27" i="40"/>
  <c r="AE26" i="40"/>
  <c r="Q26" i="40"/>
  <c r="AE25" i="40"/>
  <c r="Q25" i="40"/>
  <c r="AE24" i="40"/>
  <c r="Q24" i="40"/>
  <c r="AE23" i="40"/>
  <c r="Q23" i="40"/>
  <c r="AE22" i="40"/>
  <c r="Q22" i="40"/>
  <c r="AE21" i="40"/>
  <c r="Q21" i="40"/>
  <c r="AE20" i="40"/>
  <c r="Q20" i="40"/>
  <c r="AE19" i="40"/>
  <c r="AE84" i="40"/>
  <c r="Q19" i="40"/>
  <c r="AE18" i="40"/>
  <c r="Q18" i="40"/>
  <c r="AE17" i="40"/>
  <c r="Q17" i="40"/>
  <c r="AE16" i="40"/>
  <c r="Q16" i="40"/>
  <c r="AE15" i="40"/>
  <c r="Q15" i="40"/>
  <c r="AE14" i="40"/>
  <c r="Q14" i="40"/>
  <c r="AE13" i="40"/>
  <c r="Q13" i="40"/>
  <c r="AE12" i="40"/>
  <c r="Q12" i="40"/>
  <c r="AE11" i="40"/>
  <c r="Q11" i="40"/>
  <c r="AE10" i="40"/>
  <c r="Q10" i="40"/>
  <c r="AE9" i="40"/>
  <c r="Q9" i="40"/>
  <c r="AE8" i="40"/>
  <c r="Q8" i="40"/>
  <c r="AE7" i="40"/>
  <c r="AE82" i="40" s="1"/>
  <c r="AE83" i="40"/>
  <c r="Q7" i="40"/>
  <c r="Z29" i="31"/>
  <c r="AC26" i="31"/>
  <c r="Y26" i="31"/>
  <c r="V26" i="31"/>
  <c r="AA26" i="31"/>
  <c r="D14" i="21"/>
  <c r="E18" i="21"/>
  <c r="J18" i="21" s="1"/>
  <c r="M26" i="31"/>
  <c r="I22" i="31"/>
  <c r="F10" i="23"/>
  <c r="C14" i="21"/>
  <c r="C13" i="21" s="1"/>
  <c r="D26" i="31"/>
  <c r="G26" i="31"/>
  <c r="J26" i="31" s="1"/>
  <c r="I26" i="31"/>
  <c r="K26" i="31"/>
  <c r="Y14" i="31"/>
  <c r="Z20" i="31"/>
  <c r="AC25" i="31"/>
  <c r="K19" i="23"/>
  <c r="AA14" i="31"/>
  <c r="AA33" i="31"/>
  <c r="AC33" i="31"/>
  <c r="V33" i="31"/>
  <c r="AC32" i="31"/>
  <c r="AA32" i="31"/>
  <c r="Y32" i="31"/>
  <c r="V32" i="31"/>
  <c r="AC31" i="31"/>
  <c r="Y31" i="31"/>
  <c r="V31" i="31"/>
  <c r="AC30" i="31"/>
  <c r="AA30" i="31"/>
  <c r="Y30" i="31"/>
  <c r="V30" i="31"/>
  <c r="W29" i="31"/>
  <c r="V29" i="31" s="1"/>
  <c r="AC27" i="31"/>
  <c r="AA27" i="31"/>
  <c r="Y27" i="31"/>
  <c r="V27" i="31"/>
  <c r="AA25" i="31"/>
  <c r="Y25" i="31"/>
  <c r="V25" i="31"/>
  <c r="AC24" i="31"/>
  <c r="AA24" i="31"/>
  <c r="Y24" i="31"/>
  <c r="V24" i="31"/>
  <c r="AC23" i="31"/>
  <c r="AA23" i="31"/>
  <c r="Y23" i="31"/>
  <c r="V23" i="31"/>
  <c r="AC22" i="31"/>
  <c r="AA22" i="31"/>
  <c r="Y22" i="31"/>
  <c r="V22" i="31"/>
  <c r="AC21" i="31"/>
  <c r="AA21" i="31"/>
  <c r="Y21" i="31"/>
  <c r="V21" i="31"/>
  <c r="W20" i="31"/>
  <c r="V20" i="31" s="1"/>
  <c r="AC19" i="31"/>
  <c r="AA19" i="31"/>
  <c r="Y19" i="31"/>
  <c r="V19" i="31"/>
  <c r="AC18" i="31"/>
  <c r="AA18" i="31"/>
  <c r="Y18" i="31"/>
  <c r="V18" i="31"/>
  <c r="AC17" i="31"/>
  <c r="AA17" i="31"/>
  <c r="Y17" i="31"/>
  <c r="V17" i="31"/>
  <c r="AC16" i="31"/>
  <c r="AA16" i="31"/>
  <c r="Y16" i="31"/>
  <c r="V16" i="31"/>
  <c r="AC15" i="31"/>
  <c r="AA15" i="31"/>
  <c r="Y15" i="31"/>
  <c r="V15" i="31"/>
  <c r="AC13" i="31"/>
  <c r="AA13" i="31"/>
  <c r="Y13" i="31"/>
  <c r="AB13" i="31" s="1"/>
  <c r="V13" i="31"/>
  <c r="Z12" i="31"/>
  <c r="Y12" i="31" s="1"/>
  <c r="AC10" i="31"/>
  <c r="AA10" i="31"/>
  <c r="Y10" i="31"/>
  <c r="V10" i="31"/>
  <c r="Y9" i="31"/>
  <c r="V9" i="31"/>
  <c r="W8" i="31"/>
  <c r="O19" i="21"/>
  <c r="O18" i="21"/>
  <c r="M17" i="21"/>
  <c r="M13" i="21" s="1"/>
  <c r="M11" i="21"/>
  <c r="K10" i="23"/>
  <c r="K24" i="23"/>
  <c r="K22" i="23"/>
  <c r="K13" i="23"/>
  <c r="J13" i="23" s="1"/>
  <c r="H13" i="23"/>
  <c r="G13" i="23" s="1"/>
  <c r="H19" i="23"/>
  <c r="G19" i="23" s="1"/>
  <c r="G20" i="23"/>
  <c r="H24" i="23"/>
  <c r="G24" i="23" s="1"/>
  <c r="P14" i="31"/>
  <c r="Q29" i="31"/>
  <c r="P29" i="31"/>
  <c r="T33" i="31"/>
  <c r="R33" i="31"/>
  <c r="P33" i="31"/>
  <c r="M33" i="31"/>
  <c r="T32" i="31"/>
  <c r="R32" i="31"/>
  <c r="P32" i="31"/>
  <c r="M32" i="31"/>
  <c r="S32" i="31" s="1"/>
  <c r="T31" i="31"/>
  <c r="P31" i="31"/>
  <c r="M31" i="31"/>
  <c r="T30" i="31"/>
  <c r="R30" i="31"/>
  <c r="P30" i="31"/>
  <c r="M30" i="31"/>
  <c r="S30" i="31" s="1"/>
  <c r="N29" i="31"/>
  <c r="T29" i="31" s="1"/>
  <c r="P27" i="31"/>
  <c r="S27" i="31" s="1"/>
  <c r="M27" i="31"/>
  <c r="P25" i="31"/>
  <c r="M25" i="31"/>
  <c r="P24" i="31"/>
  <c r="S24" i="31" s="1"/>
  <c r="M24" i="31"/>
  <c r="P23" i="31"/>
  <c r="M23" i="31"/>
  <c r="P22" i="31"/>
  <c r="P21" i="31"/>
  <c r="M21" i="31"/>
  <c r="Q20" i="31"/>
  <c r="N20" i="31"/>
  <c r="T19" i="31"/>
  <c r="R19" i="31"/>
  <c r="P19" i="31"/>
  <c r="M19" i="31"/>
  <c r="T18" i="31"/>
  <c r="R18" i="31"/>
  <c r="P18" i="31"/>
  <c r="M18" i="31"/>
  <c r="S18" i="31" s="1"/>
  <c r="T17" i="31"/>
  <c r="R17" i="31"/>
  <c r="P17" i="31"/>
  <c r="M17" i="31"/>
  <c r="S17" i="31" s="1"/>
  <c r="T16" i="31"/>
  <c r="R16" i="31"/>
  <c r="P16" i="31"/>
  <c r="M16" i="31"/>
  <c r="S16" i="31" s="1"/>
  <c r="Q12" i="31"/>
  <c r="M15" i="31"/>
  <c r="S15" i="31" s="1"/>
  <c r="T14" i="31"/>
  <c r="T13" i="31"/>
  <c r="R13" i="31"/>
  <c r="P13" i="31"/>
  <c r="M13" i="31"/>
  <c r="N12" i="31"/>
  <c r="T10" i="31"/>
  <c r="R10" i="31"/>
  <c r="P10" i="31"/>
  <c r="S10" i="31" s="1"/>
  <c r="M10" i="31"/>
  <c r="T9" i="31"/>
  <c r="R9" i="31"/>
  <c r="R8" i="31" s="1"/>
  <c r="P9" i="31"/>
  <c r="S9" i="31" s="1"/>
  <c r="M9" i="31"/>
  <c r="G11" i="23"/>
  <c r="H22" i="23"/>
  <c r="G22" i="23"/>
  <c r="H10" i="23"/>
  <c r="G10" i="23" s="1"/>
  <c r="D17" i="21"/>
  <c r="C17" i="21"/>
  <c r="E19" i="21"/>
  <c r="H19" i="21" s="1"/>
  <c r="J19" i="21" s="1"/>
  <c r="E15" i="21"/>
  <c r="D16" i="19"/>
  <c r="G16" i="19"/>
  <c r="K32" i="31"/>
  <c r="K30" i="31"/>
  <c r="K22" i="31"/>
  <c r="K23" i="31"/>
  <c r="K24" i="31"/>
  <c r="K27" i="31"/>
  <c r="K21" i="31"/>
  <c r="K15" i="31"/>
  <c r="K16" i="31"/>
  <c r="K17" i="31"/>
  <c r="K18" i="31"/>
  <c r="K19" i="31"/>
  <c r="K13" i="31"/>
  <c r="K10" i="31"/>
  <c r="K9" i="31"/>
  <c r="I33" i="31"/>
  <c r="I32" i="31"/>
  <c r="I30" i="31"/>
  <c r="I23" i="31"/>
  <c r="I24" i="31"/>
  <c r="I25" i="31"/>
  <c r="I27" i="31"/>
  <c r="I21" i="31"/>
  <c r="I15" i="31"/>
  <c r="I16" i="31"/>
  <c r="I17" i="31"/>
  <c r="I18" i="31"/>
  <c r="I19" i="31"/>
  <c r="I13" i="31"/>
  <c r="I10" i="31"/>
  <c r="I9" i="31"/>
  <c r="G9" i="31"/>
  <c r="G10" i="31"/>
  <c r="G13" i="31"/>
  <c r="G14" i="31"/>
  <c r="G16" i="31"/>
  <c r="G17" i="31"/>
  <c r="G18" i="31"/>
  <c r="G19" i="31"/>
  <c r="G21" i="31"/>
  <c r="G22" i="31"/>
  <c r="G23" i="31"/>
  <c r="G24" i="31"/>
  <c r="G25" i="31"/>
  <c r="G27" i="31"/>
  <c r="G30" i="31"/>
  <c r="G31" i="31"/>
  <c r="G32" i="31"/>
  <c r="G33" i="31"/>
  <c r="D9" i="31"/>
  <c r="J9" i="31" s="1"/>
  <c r="D10" i="31"/>
  <c r="J10" i="31"/>
  <c r="D13" i="31"/>
  <c r="J13" i="31" s="1"/>
  <c r="D15" i="31"/>
  <c r="J15" i="31" s="1"/>
  <c r="D16" i="31"/>
  <c r="D17" i="31"/>
  <c r="J17" i="31" s="1"/>
  <c r="D18" i="31"/>
  <c r="J18" i="31"/>
  <c r="D19" i="31"/>
  <c r="J19" i="31" s="1"/>
  <c r="D21" i="31"/>
  <c r="J21" i="31" s="1"/>
  <c r="D23" i="31"/>
  <c r="J23" i="31" s="1"/>
  <c r="D24" i="31"/>
  <c r="J24" i="31" s="1"/>
  <c r="D27" i="31"/>
  <c r="D30" i="31"/>
  <c r="D31" i="31"/>
  <c r="I31" i="31" s="1"/>
  <c r="D32" i="31"/>
  <c r="K31" i="31"/>
  <c r="H29" i="31"/>
  <c r="H20" i="31"/>
  <c r="H12" i="31"/>
  <c r="H8" i="31"/>
  <c r="E8" i="31"/>
  <c r="F29" i="31"/>
  <c r="C29" i="31"/>
  <c r="I29" i="31" s="1"/>
  <c r="C20" i="31"/>
  <c r="F20" i="31"/>
  <c r="G20" i="31" s="1"/>
  <c r="F12" i="31"/>
  <c r="I14" i="31"/>
  <c r="F8" i="31"/>
  <c r="C8" i="31"/>
  <c r="E24" i="23"/>
  <c r="E22" i="23"/>
  <c r="D22" i="23" s="1"/>
  <c r="E19" i="23"/>
  <c r="E13" i="23"/>
  <c r="E10" i="23"/>
  <c r="C24" i="23"/>
  <c r="D24" i="23" s="1"/>
  <c r="C22" i="23"/>
  <c r="C19" i="23"/>
  <c r="C13" i="23"/>
  <c r="C10" i="23"/>
  <c r="D10" i="23" s="1"/>
  <c r="C12" i="31"/>
  <c r="H20" i="26"/>
  <c r="G15" i="26"/>
  <c r="G12" i="26"/>
  <c r="G13" i="19"/>
  <c r="G12" i="19"/>
  <c r="G11" i="19"/>
  <c r="G25" i="23"/>
  <c r="G15" i="23"/>
  <c r="G26" i="23"/>
  <c r="G18" i="23"/>
  <c r="J27" i="23"/>
  <c r="J25" i="23"/>
  <c r="J23" i="23"/>
  <c r="J21" i="23"/>
  <c r="J18" i="23"/>
  <c r="J17" i="23"/>
  <c r="J16" i="23"/>
  <c r="J15" i="23"/>
  <c r="J14" i="23"/>
  <c r="J12" i="23"/>
  <c r="G19" i="26"/>
  <c r="G17" i="26"/>
  <c r="G16" i="26"/>
  <c r="G13" i="26"/>
  <c r="G11" i="26"/>
  <c r="G21" i="23"/>
  <c r="G23" i="23"/>
  <c r="G17" i="23"/>
  <c r="G16" i="23"/>
  <c r="G14" i="23"/>
  <c r="G12" i="23"/>
  <c r="D18" i="26"/>
  <c r="D14" i="26"/>
  <c r="D12" i="26"/>
  <c r="D13" i="26"/>
  <c r="D15" i="26"/>
  <c r="D16" i="26"/>
  <c r="D17" i="26"/>
  <c r="D19" i="26"/>
  <c r="D11" i="26"/>
  <c r="C20" i="26"/>
  <c r="D23" i="23"/>
  <c r="D25" i="23"/>
  <c r="D26" i="23"/>
  <c r="D27" i="23"/>
  <c r="D21" i="23"/>
  <c r="D12" i="23"/>
  <c r="D14" i="23"/>
  <c r="D15" i="23"/>
  <c r="D16" i="23"/>
  <c r="D17" i="23"/>
  <c r="D18" i="23"/>
  <c r="D11" i="19"/>
  <c r="C20" i="19"/>
  <c r="C11" i="21"/>
  <c r="D17" i="19"/>
  <c r="D15" i="19"/>
  <c r="D14" i="19"/>
  <c r="D13" i="19"/>
  <c r="D12" i="19"/>
  <c r="E20" i="26"/>
  <c r="D11" i="23"/>
  <c r="J11" i="23"/>
  <c r="J10" i="23" s="1"/>
  <c r="G27" i="23"/>
  <c r="G18" i="26"/>
  <c r="G14" i="26"/>
  <c r="G18" i="19"/>
  <c r="G17" i="19"/>
  <c r="G15" i="19"/>
  <c r="G14" i="19"/>
  <c r="H20" i="19"/>
  <c r="J27" i="31"/>
  <c r="G15" i="31"/>
  <c r="D22" i="31"/>
  <c r="J22" i="31" s="1"/>
  <c r="G8" i="31"/>
  <c r="J16" i="31"/>
  <c r="R15" i="31"/>
  <c r="R14" i="31"/>
  <c r="M14" i="31"/>
  <c r="S14" i="31" s="1"/>
  <c r="T15" i="31"/>
  <c r="M22" i="31"/>
  <c r="V14" i="31"/>
  <c r="AC14" i="31"/>
  <c r="W12" i="31"/>
  <c r="AA31" i="31"/>
  <c r="K8" i="31"/>
  <c r="AA29" i="31"/>
  <c r="Y33" i="31"/>
  <c r="E107" i="41"/>
  <c r="E109" i="41" s="1"/>
  <c r="G12" i="31"/>
  <c r="F28" i="31"/>
  <c r="S19" i="31"/>
  <c r="S21" i="31"/>
  <c r="M8" i="31"/>
  <c r="N28" i="31"/>
  <c r="R29" i="31"/>
  <c r="G21" i="44"/>
  <c r="H28" i="44"/>
  <c r="D13" i="23"/>
  <c r="T12" i="31"/>
  <c r="J10" i="44" l="1"/>
  <c r="AB14" i="31"/>
  <c r="AC12" i="31"/>
  <c r="AB22" i="31"/>
  <c r="J21" i="44"/>
  <c r="AB16" i="31"/>
  <c r="AB17" i="31"/>
  <c r="AB18" i="31"/>
  <c r="AB19" i="31"/>
  <c r="AB33" i="31"/>
  <c r="AB23" i="31"/>
  <c r="AB25" i="31"/>
  <c r="AB31" i="31"/>
  <c r="S8" i="31"/>
  <c r="J31" i="31"/>
  <c r="S13" i="31"/>
  <c r="Q28" i="31"/>
  <c r="P28" i="31" s="1"/>
  <c r="AC29" i="31"/>
  <c r="R12" i="31"/>
  <c r="R28" i="31" s="1"/>
  <c r="I12" i="31"/>
  <c r="H28" i="31"/>
  <c r="G28" i="31" s="1"/>
  <c r="J32" i="31"/>
  <c r="K25" i="31"/>
  <c r="S23" i="31"/>
  <c r="S25" i="31"/>
  <c r="AB32" i="31"/>
  <c r="Y29" i="31"/>
  <c r="AB29" i="31" s="1"/>
  <c r="M29" i="31"/>
  <c r="S29" i="31" s="1"/>
  <c r="P20" i="31"/>
  <c r="T8" i="31"/>
  <c r="D25" i="31"/>
  <c r="J25" i="31" s="1"/>
  <c r="Z28" i="31"/>
  <c r="Y28" i="31" s="1"/>
  <c r="AB21" i="31"/>
  <c r="AB27" i="31"/>
  <c r="AB26" i="31"/>
  <c r="H14" i="21"/>
  <c r="J17" i="21"/>
  <c r="E14" i="21"/>
  <c r="O17" i="21"/>
  <c r="D20" i="26"/>
  <c r="G20" i="19"/>
  <c r="I11" i="21" s="1"/>
  <c r="F20" i="19"/>
  <c r="H11" i="21" s="1"/>
  <c r="G28" i="44"/>
  <c r="T20" i="31"/>
  <c r="M20" i="31"/>
  <c r="S20" i="31" s="1"/>
  <c r="D33" i="31"/>
  <c r="J33" i="31" s="1"/>
  <c r="K33" i="31"/>
  <c r="L28" i="31"/>
  <c r="M28" i="31" s="1"/>
  <c r="M12" i="31"/>
  <c r="S12" i="31" s="1"/>
  <c r="J15" i="21"/>
  <c r="T28" i="31"/>
  <c r="S22" i="31"/>
  <c r="E12" i="31"/>
  <c r="J19" i="23"/>
  <c r="J30" i="31"/>
  <c r="I8" i="31"/>
  <c r="S33" i="31"/>
  <c r="J22" i="23"/>
  <c r="H17" i="21"/>
  <c r="H13" i="21" s="1"/>
  <c r="AA12" i="31"/>
  <c r="AA28" i="31" s="1"/>
  <c r="AB24" i="31"/>
  <c r="D28" i="44"/>
  <c r="G14" i="44"/>
  <c r="D21" i="44"/>
  <c r="D18" i="19"/>
  <c r="D20" i="19" s="1"/>
  <c r="D11" i="21" s="1"/>
  <c r="E11" i="21" s="1"/>
  <c r="E20" i="19"/>
  <c r="R20" i="31"/>
  <c r="V12" i="31"/>
  <c r="AB12" i="31" s="1"/>
  <c r="O15" i="21"/>
  <c r="M14" i="21"/>
  <c r="G20" i="26"/>
  <c r="C28" i="23"/>
  <c r="C10" i="21" s="1"/>
  <c r="E28" i="23"/>
  <c r="D28" i="23" s="1"/>
  <c r="D10" i="21" s="1"/>
  <c r="E10" i="21" s="1"/>
  <c r="C28" i="31"/>
  <c r="D8" i="31"/>
  <c r="J8" i="31" s="1"/>
  <c r="R31" i="31"/>
  <c r="S31" i="31"/>
  <c r="Y20" i="31"/>
  <c r="AB20" i="31" s="1"/>
  <c r="AC20" i="31"/>
  <c r="I20" i="31"/>
  <c r="E17" i="21"/>
  <c r="E13" i="21" s="1"/>
  <c r="D14" i="31"/>
  <c r="J14" i="31" s="1"/>
  <c r="E29" i="31"/>
  <c r="G29" i="31"/>
  <c r="K28" i="23"/>
  <c r="W28" i="31"/>
  <c r="V8" i="31"/>
  <c r="AB15" i="31"/>
  <c r="AA20" i="31"/>
  <c r="AB30" i="31"/>
  <c r="D20" i="31"/>
  <c r="J20" i="31" s="1"/>
  <c r="S26" i="31"/>
  <c r="K83" i="41"/>
  <c r="K85" i="41" s="1"/>
  <c r="K107" i="41" s="1"/>
  <c r="AF107" i="41" s="1"/>
  <c r="D107" i="41"/>
  <c r="D109" i="41" s="1"/>
  <c r="J31" i="44"/>
  <c r="J29" i="44" s="1"/>
  <c r="J20" i="44"/>
  <c r="J14" i="44" s="1"/>
  <c r="H29" i="44"/>
  <c r="G28" i="23"/>
  <c r="I10" i="21" s="1"/>
  <c r="F28" i="23"/>
  <c r="H10" i="21" s="1"/>
  <c r="J24" i="23"/>
  <c r="I28" i="23"/>
  <c r="C12" i="21"/>
  <c r="H12" i="21"/>
  <c r="D19" i="23"/>
  <c r="H28" i="23"/>
  <c r="J28" i="44" l="1"/>
  <c r="AB8" i="31"/>
  <c r="I28" i="31"/>
  <c r="S28" i="31"/>
  <c r="J10" i="21"/>
  <c r="N17" i="21"/>
  <c r="J11" i="21"/>
  <c r="K11" i="21" s="1"/>
  <c r="F11" i="21"/>
  <c r="G11" i="21"/>
  <c r="O13" i="21"/>
  <c r="E28" i="31"/>
  <c r="D12" i="31"/>
  <c r="J12" i="31" s="1"/>
  <c r="K12" i="31"/>
  <c r="D29" i="31"/>
  <c r="J29" i="31" s="1"/>
  <c r="K29" i="31"/>
  <c r="AC28" i="31"/>
  <c r="V28" i="31"/>
  <c r="J14" i="21"/>
  <c r="J13" i="21"/>
  <c r="I17" i="21"/>
  <c r="M12" i="21"/>
  <c r="J28" i="23"/>
  <c r="N10" i="21" s="1"/>
  <c r="O10" i="21" s="1"/>
  <c r="F10" i="21"/>
  <c r="E12" i="21"/>
  <c r="J12" i="21" l="1"/>
  <c r="K28" i="31"/>
  <c r="D28" i="31"/>
  <c r="J28" i="31" s="1"/>
  <c r="J21" i="21"/>
  <c r="J20" i="26" l="1"/>
  <c r="K20" i="26"/>
  <c r="K20" i="19"/>
  <c r="K16" i="19"/>
  <c r="J20" i="19"/>
  <c r="N11" i="21" s="1"/>
  <c r="O11" i="21" s="1"/>
  <c r="O12" i="21" s="1"/>
  <c r="O21" i="21" s="1"/>
</calcChain>
</file>

<file path=xl/sharedStrings.xml><?xml version="1.0" encoding="utf-8"?>
<sst xmlns="http://schemas.openxmlformats.org/spreadsheetml/2006/main" count="1543" uniqueCount="603">
  <si>
    <t>Nenodokļu ieņēmumi</t>
  </si>
  <si>
    <t>Nodokļu ieņēmumi</t>
  </si>
  <si>
    <t>1.0.</t>
  </si>
  <si>
    <t>2.0.</t>
  </si>
  <si>
    <t>3.0.</t>
  </si>
  <si>
    <t>5.0.</t>
  </si>
  <si>
    <t>Maksas pakalpojumi un citi pašu ieņēmumi</t>
  </si>
  <si>
    <t>Transferti</t>
  </si>
  <si>
    <t>Vispārējie valdības dienesti</t>
  </si>
  <si>
    <t>Sabiedriskā kārtība un drošība</t>
  </si>
  <si>
    <t>Ekonomiskā darbība</t>
  </si>
  <si>
    <t>Vides aizsardzība</t>
  </si>
  <si>
    <t>Pašvaldības teritoriju un mājokļu apsaimniekošana</t>
  </si>
  <si>
    <t>Atpūta, kultūra un sports</t>
  </si>
  <si>
    <t>Izglītība</t>
  </si>
  <si>
    <t>Sociālā aizsardzība</t>
  </si>
  <si>
    <t>Pavisam kopā izdevumi</t>
  </si>
  <si>
    <t>Ieņēmumi</t>
  </si>
  <si>
    <t>Izdevumi</t>
  </si>
  <si>
    <t>Finansēšana</t>
  </si>
  <si>
    <t>Aizņēmumi</t>
  </si>
  <si>
    <t xml:space="preserve">Jelgavas novada pašvaldības </t>
  </si>
  <si>
    <t>Grozījumi (+;-)</t>
  </si>
  <si>
    <t>Ieņēmumu pārsniegums (+)
vai deficīts(-)</t>
  </si>
  <si>
    <t>1.pielikums</t>
  </si>
  <si>
    <t>2.pielikums</t>
  </si>
  <si>
    <t>3.pielikums</t>
  </si>
  <si>
    <t>4.pielikums</t>
  </si>
  <si>
    <t>Grozījumi
 (+;-)</t>
  </si>
  <si>
    <t>10.000</t>
  </si>
  <si>
    <t>Grozījumi kopā
 (+;-)</t>
  </si>
  <si>
    <t>Subsīdijas un dotācijas</t>
  </si>
  <si>
    <t>t.sk.Ziedojumi un dāvinājumi, kas saņemti no juridiskajām personām</t>
  </si>
  <si>
    <t>t.sk.Ziedojumi un dāvinājumi, kas saņemti no fiziskajām personām</t>
  </si>
  <si>
    <t>01.000</t>
  </si>
  <si>
    <t>06.000</t>
  </si>
  <si>
    <t>Pašvaldības teritoriju un mājokļa apsaimniekošana</t>
  </si>
  <si>
    <t>08.000</t>
  </si>
  <si>
    <t>09.000</t>
  </si>
  <si>
    <t>Jelgavas novada pašvaldības</t>
  </si>
  <si>
    <t>1000</t>
  </si>
  <si>
    <t>Atlīdzība</t>
  </si>
  <si>
    <t>2000</t>
  </si>
  <si>
    <t>Preces un pakalpojumi</t>
  </si>
  <si>
    <t>3000</t>
  </si>
  <si>
    <t>4000</t>
  </si>
  <si>
    <t>Procentu izdevumi</t>
  </si>
  <si>
    <t>5000</t>
  </si>
  <si>
    <t>Pamatkapitāla veidošana</t>
  </si>
  <si>
    <t>6000</t>
  </si>
  <si>
    <t>Sociālie pabalsti</t>
  </si>
  <si>
    <t>7000</t>
  </si>
  <si>
    <t>Uzturēšanas izdevumu transferti, pašu resursu maksājumi, starptautiskā sadarbība</t>
  </si>
  <si>
    <t>8000</t>
  </si>
  <si>
    <t>Dažādi izdevumi, kas veidojas pēc uzkrāšanas principa un nav klasificēti iepriekš</t>
  </si>
  <si>
    <t>9000</t>
  </si>
  <si>
    <t>Kapitālo izdevumu transferti</t>
  </si>
  <si>
    <t>03.000</t>
  </si>
  <si>
    <t>04.000</t>
  </si>
  <si>
    <t>05.000</t>
  </si>
  <si>
    <t>Pieprasījuma noguldījumi perioda sākumā</t>
  </si>
  <si>
    <t>Pieprasījuma noguldījumi perioda beigās</t>
  </si>
  <si>
    <t>Ieņēmumu pārsniegums (+)
vai deficīts (-)</t>
  </si>
  <si>
    <t>Saņemtie aizņēmumi</t>
  </si>
  <si>
    <t>Saņemto aizņēmumu atmaksa</t>
  </si>
  <si>
    <t>Naudas līdzekļi un noguldījumi</t>
  </si>
  <si>
    <t xml:space="preserve">Jelgavas novada pašvaldības                              </t>
  </si>
  <si>
    <t>1.0.0.0.</t>
  </si>
  <si>
    <t>Ienākuma nodokļi</t>
  </si>
  <si>
    <t>4.0.0.0.</t>
  </si>
  <si>
    <t>Īpašuma nodokļi</t>
  </si>
  <si>
    <t>8.0.0.0.</t>
  </si>
  <si>
    <t>Ieņēmumi no uzņēmējdarbības un īpašuma</t>
  </si>
  <si>
    <t>9.0.0.0.</t>
  </si>
  <si>
    <t>Valsts (pašvaldību) nodevas un kancelejas nodevas</t>
  </si>
  <si>
    <t>10.0.0.0.</t>
  </si>
  <si>
    <t>Naudas sodi un sankcijas</t>
  </si>
  <si>
    <t>12.0.0.0.</t>
  </si>
  <si>
    <t>Pārējie nenodokļu ieņēmumi</t>
  </si>
  <si>
    <t>13.0.0.0.</t>
  </si>
  <si>
    <t>Ieņēmumi no valsts (pašvaldību) īpašuma iznomāšanas, pārdošanas un no nodokļu pamatparāda kapitalizācijas</t>
  </si>
  <si>
    <t>21.3.0.0.</t>
  </si>
  <si>
    <t>Ieņēmumi no budžeta iestāžu sniegtajiem maksas pakalpojumiem un citi pašu ieņēmumi</t>
  </si>
  <si>
    <t>21.4.0.0.</t>
  </si>
  <si>
    <t>Pārējie 21.3.0.0.grupā neklasificētie budžeta iestāžu ieņēmumi par budžeta iestāžu sniegtajiem maksas pakalpojumiem un citi pašu ieņēmumi</t>
  </si>
  <si>
    <t>4.0.</t>
  </si>
  <si>
    <t>Ārvalstu finanšu palīdzība</t>
  </si>
  <si>
    <t>21.1.0.0.</t>
  </si>
  <si>
    <t>Budžeta iestādes ieņēmumi no ārvalstu finanšu palīdzības</t>
  </si>
  <si>
    <t>17.0.0.0.</t>
  </si>
  <si>
    <t>No valsts budžeta daļēji finansēto atvasināto publisko personu un budžeta nefinansēto iestāžu transferti</t>
  </si>
  <si>
    <t>18.0.0.0.</t>
  </si>
  <si>
    <t>Valsts budžeta transferti</t>
  </si>
  <si>
    <t>19.0.0.0.</t>
  </si>
  <si>
    <t>Pašvaldību budžetu transferti</t>
  </si>
  <si>
    <t>Kopā ieņēmumi</t>
  </si>
  <si>
    <t>7.pielikums</t>
  </si>
  <si>
    <t>5.0.0.0.</t>
  </si>
  <si>
    <t>Nodokļi par pakalpojumiem un precēm</t>
  </si>
  <si>
    <t>Izdevumi atbilstoši funkcionālajām kategorijām</t>
  </si>
  <si>
    <t>Izdevumi atbilstoši ekonomiskajām kategorijām</t>
  </si>
  <si>
    <t>8.pielikums</t>
  </si>
  <si>
    <t>Eleja</t>
  </si>
  <si>
    <t>Jaunsvirlauka</t>
  </si>
  <si>
    <t>Sesava</t>
  </si>
  <si>
    <t>23.400</t>
  </si>
  <si>
    <t>23.500</t>
  </si>
  <si>
    <t>07.000</t>
  </si>
  <si>
    <t>Veselība</t>
  </si>
  <si>
    <t>6.pielikums</t>
  </si>
  <si>
    <t>Aizdevējs</t>
  </si>
  <si>
    <t>Mērķis</t>
  </si>
  <si>
    <t>Līguma noslēgšanas datums</t>
  </si>
  <si>
    <t>Valsts kase</t>
  </si>
  <si>
    <t>Projekta "Glūdas pagasta ceļa Nr. 29. melnā seguma rekonstrukcija un ceļa Nr. 40. melnā seguma izveidošana" īstenošana</t>
  </si>
  <si>
    <t>09.09.2009</t>
  </si>
  <si>
    <t>Projekta "Jaunsvirlaukas pagasta kultūras un sporta centra "Jaunlīdumi" rekonstrukcija" īstenošanai</t>
  </si>
  <si>
    <t>27.08.2009</t>
  </si>
  <si>
    <t>Projekta "Jēkabnieku kultūras nama rekonstrukcija" īstenošanai</t>
  </si>
  <si>
    <t>Projekta "Sesavas pamatskolas sporta zāles celtniecība" īstenošanai</t>
  </si>
  <si>
    <t>15.12.2009</t>
  </si>
  <si>
    <t>Projekta "Staļģenes pamatskolas jumta rekonstrukcija un ēkas renovācija" īstenošanai</t>
  </si>
  <si>
    <t>Projekta "Līvbērzes vidusskolas sporta halles būvniecība" īstenošanai</t>
  </si>
  <si>
    <t>23.12.2009</t>
  </si>
  <si>
    <t>Dzīvojamās mājas Līgotnes rekonstrukcijai</t>
  </si>
  <si>
    <t>24.05.2007</t>
  </si>
  <si>
    <t>Šķibes skolas jumtu renovācijai</t>
  </si>
  <si>
    <t>01.06.2007</t>
  </si>
  <si>
    <t>ERAF projekta Jelgavas raj. četru pagastu notekūdeņu attīrīšanas sistēmas izveid.realiz.-būvdarbi</t>
  </si>
  <si>
    <t>25.07.2005</t>
  </si>
  <si>
    <t>Valsts kase/Eiropas investīciju banka</t>
  </si>
  <si>
    <t>Kalnciema pilsētas centralizētās siltumapgādes sistēmas rekonstrukcijas 1.kārta</t>
  </si>
  <si>
    <t>05.08.2005</t>
  </si>
  <si>
    <t>Kalnciema pilsētas vidusskolas jaunās sporta zāles būvniecība</t>
  </si>
  <si>
    <t>06.10.2005</t>
  </si>
  <si>
    <t>20.09.2007</t>
  </si>
  <si>
    <t>Kalnciema pilsētas vidusskolas ēdināšanas bloka rekonstrukcija un iekārtu iegāde</t>
  </si>
  <si>
    <t>17.09.2008</t>
  </si>
  <si>
    <t>Siltumtīklu renovācija Kalnciemā, kondensācijas katla ierīkošana katlumājā un gāzes apkures katla ierīkošana</t>
  </si>
  <si>
    <t>Vides investīciju fonds</t>
  </si>
  <si>
    <t>Pamatskolas katlumājas rekonstrukcija</t>
  </si>
  <si>
    <t>13.05.2004</t>
  </si>
  <si>
    <t>Tautas nama un pagasta ēkas energoefiktivitātes paaugstināšana</t>
  </si>
  <si>
    <t>01.12.2006</t>
  </si>
  <si>
    <t>Notekūdeņu attīrīšanas iekārtu būvniecība Aizupes pamatskolā</t>
  </si>
  <si>
    <t>29.10.2007</t>
  </si>
  <si>
    <t>ERAF projekta "Jelgavas rajona četru pagastu notekūdeņu attīrīšanas sistēmas izveidošana (Eleja, Sesava, Vilce, Lielplatone) otrā etapa spiedvada Bērvircava - Eleja" realizācija</t>
  </si>
  <si>
    <t>08.07.2005</t>
  </si>
  <si>
    <t>ERAF projekta "Ūdenssaimniecības attīstība Jelgavas rajona Bērvircavas un Sesavas ciematos" īstenošana</t>
  </si>
  <si>
    <t>11.12.2006</t>
  </si>
  <si>
    <t>Svētes pamatskolas piebūves un sporta halles būvniecībai</t>
  </si>
  <si>
    <t>04.09.2006</t>
  </si>
  <si>
    <t>21.06.2007</t>
  </si>
  <si>
    <t>Zaļenieku Izglītības centra pirmās kārtas celtniecība</t>
  </si>
  <si>
    <t>23.05.2003</t>
  </si>
  <si>
    <t>Zaļenieku Izglītības centra trešās kārtas rekonstrukcija</t>
  </si>
  <si>
    <t>02.11.2006</t>
  </si>
  <si>
    <t>ERAF projekta "Ūdenssaimniecības attīstība Jelgavas rajona Jaunsvirlaukas pagasta ciemā Staļģene, 1. kārta" īstenošanai</t>
  </si>
  <si>
    <t>10.08.2010</t>
  </si>
  <si>
    <t>ERAF projekta "Ūdenssaimniecības attīstība Jelgavas rajona Jaunsvirlaukas pagasta ciemā Kārniņi, 1. kārta" īstenošanai</t>
  </si>
  <si>
    <t>ELFLA projekta "Vircavas pagasta tautas nama rekonstrukcija" īstenošanai</t>
  </si>
  <si>
    <t>ERAF projekta "Ūdenssaimniecības attīstība Vilces pagasta Ziedkalnes ciemā" īstenošanai</t>
  </si>
  <si>
    <t>26.08.2010</t>
  </si>
  <si>
    <t>22.10.2010</t>
  </si>
  <si>
    <t>Projekta "Līvbērzes vidusskolas sporta halles būvniecība" pabeigšanai</t>
  </si>
  <si>
    <t>01.10.2010</t>
  </si>
  <si>
    <t>ELGF projekta "Ceļa Nr. 30. "Beiku ceļš - Beikas" rekonsktrukcija" īstenošanai</t>
  </si>
  <si>
    <t>ELFLA projekta "Aktivitāšu centra izveide Zaļenieku pagastā" īstenošanai</t>
  </si>
  <si>
    <t>24.02.2011</t>
  </si>
  <si>
    <t>ELFLA projekta "Saieta nama izveide Glūdas pagastā" īstenošanai</t>
  </si>
  <si>
    <t>28.04.2011</t>
  </si>
  <si>
    <t>ERAF projekta "Ūdenssaimniecības attīstība Jelgavas novada Valgundes pagasta pārvaldes ciemā Vītoliņi" īstenošanai</t>
  </si>
  <si>
    <t>22.06.2011</t>
  </si>
  <si>
    <t>ELFLA projekta "Gājēju celīna izbūve Vilces un Ziedkalnes ciematos Vilces pagastā" īstenošanai</t>
  </si>
  <si>
    <t>ERAF projekta "Gājēju ietvju un veloceliņu tīkla, autobusa pieturas vietas izbūve Jaunsvirlaukas pagastā" īstenošanai</t>
  </si>
  <si>
    <t>07.05.2012</t>
  </si>
  <si>
    <t>KPFI projekta "Tehnoloģiju pāreja no fosilajiem uz atjaunojamiem energoresursiem Jelgavas novada pašvaldības ēkās" īstenošanai</t>
  </si>
  <si>
    <t>ERAF projekta "Zaļenieku arodvidusskolas ēkas rekonstrukcija un aprīkojuma modernizācija vispārējās vidējās izglītības kvalitātes uzlabošanai Jelgavas novadā" īstenošanai</t>
  </si>
  <si>
    <t>21.06.2012</t>
  </si>
  <si>
    <t>KPFI projekta "Atjaunojamo energoresursu tehnoloģiju ieviešana siltumnīcefekta gāzu emisiju samazināšanai Jelgavas novada pašvaldības ēkās" īstenošanai</t>
  </si>
  <si>
    <t>26.07.2012</t>
  </si>
  <si>
    <t>Pašvaldības autonomo funkciju veikšanai nepieciešamā transporta iegādei</t>
  </si>
  <si>
    <t>10.08.2012</t>
  </si>
  <si>
    <t>ERAF projekta "Jelgavas novada pašvaldības administratīvās ēkas rekonstrukcija, energoefektivitātes paaugstināšana un tās pieejamības nodrošināšana" īstenošanai</t>
  </si>
  <si>
    <t>20.09.2012</t>
  </si>
  <si>
    <t xml:space="preserve">KPFI projekta "Zema enerģijas patēriņa ēkas "Valgundes sporta halle" jaunbūve Jelgavas novadā" īstenošanai </t>
  </si>
  <si>
    <t>24.10.2012</t>
  </si>
  <si>
    <t>28.02.2013.</t>
  </si>
  <si>
    <t>30.05.2013.</t>
  </si>
  <si>
    <t>22.05.2013.</t>
  </si>
  <si>
    <t>12.07.2013.</t>
  </si>
  <si>
    <t>06.08.2013.</t>
  </si>
  <si>
    <t>ELFLA projekta (Nr. 11-06-L12500-000056) "Līvbērzes ciema meliorācijas sistēmu rekonstrukcija" īstenošanai</t>
  </si>
  <si>
    <t>28.08.2013</t>
  </si>
  <si>
    <t>Pašvaldības prioritāra investīciju projekta "Meliorācijas sistēmu uzturēšana" īstenošanai</t>
  </si>
  <si>
    <t>24.09.2013</t>
  </si>
  <si>
    <t>KOPĀ:</t>
  </si>
  <si>
    <t>x</t>
  </si>
  <si>
    <t>Galvojumi</t>
  </si>
  <si>
    <t>SEB Banka</t>
  </si>
  <si>
    <t>Studiju kredīta nodrošināšanai</t>
  </si>
  <si>
    <t>03.11.2010</t>
  </si>
  <si>
    <t>Studējošā kredīta nodrošināšanai</t>
  </si>
  <si>
    <t>Swedbank</t>
  </si>
  <si>
    <t>07.04.2011</t>
  </si>
  <si>
    <t>Ūdenssaimniecības projekta realizēšanai Elejā</t>
  </si>
  <si>
    <t>14.12.2011</t>
  </si>
  <si>
    <t>Ūdenssaimniecības projekta realizēšanai Lielplatonē</t>
  </si>
  <si>
    <t>30.11.2011</t>
  </si>
  <si>
    <t>15.11.2011</t>
  </si>
  <si>
    <t>24.11.2009</t>
  </si>
  <si>
    <t>05.07.2009</t>
  </si>
  <si>
    <t>22.05.2013</t>
  </si>
  <si>
    <t>24.07.2013</t>
  </si>
  <si>
    <t>28.11.2013</t>
  </si>
  <si>
    <t>Projekta "Ūdenssaimniecības pakalpojumu attīstība Kalnciemā 2.kārta" īstenošanai</t>
  </si>
  <si>
    <t>Projekta "Jelgavas novada Svētes ciema ūdenssaimniecības attīstība" īstenošanai</t>
  </si>
  <si>
    <t>Citas ilgtermiņa saistības</t>
  </si>
  <si>
    <t>Kopā saistības</t>
  </si>
  <si>
    <t>28.03.2014</t>
  </si>
  <si>
    <t>ERAF projekta "Jelgavas novada Mazlauku ciema ūdenssaimniecības attīstība" īstenošanai</t>
  </si>
  <si>
    <t>25.07.2014</t>
  </si>
  <si>
    <t>saistošajiem noteikumiem Nr.6</t>
  </si>
  <si>
    <t>Lielplatone</t>
  </si>
  <si>
    <t>5.pielikums</t>
  </si>
  <si>
    <t>Aizņēmumi 2013. gadam</t>
  </si>
  <si>
    <t>Atmaksas termiņš</t>
  </si>
  <si>
    <t>Termiņš</t>
  </si>
  <si>
    <t>Līguma summa</t>
  </si>
  <si>
    <t>Aizņēmuma likme</t>
  </si>
  <si>
    <t>Aizņēmuma likme %</t>
  </si>
  <si>
    <t>Apkalpošanas likme %</t>
  </si>
  <si>
    <t>Līguma valūta</t>
  </si>
  <si>
    <t>Līguma Nr.</t>
  </si>
  <si>
    <t>Pagasts</t>
  </si>
  <si>
    <t>01.01.</t>
  </si>
  <si>
    <t>05.03.</t>
  </si>
  <si>
    <t>20.03.</t>
  </si>
  <si>
    <t>01.04.</t>
  </si>
  <si>
    <t>20.06.</t>
  </si>
  <si>
    <t>01.07.</t>
  </si>
  <si>
    <t>20.08.</t>
  </si>
  <si>
    <t>05.09.</t>
  </si>
  <si>
    <t>20.09.</t>
  </si>
  <si>
    <t>01.10.</t>
  </si>
  <si>
    <t>20.12.</t>
  </si>
  <si>
    <t>Projekts Nr.1</t>
  </si>
  <si>
    <t>20.12.2018.</t>
  </si>
  <si>
    <t>ilgtermiņa</t>
  </si>
  <si>
    <t>mainīga</t>
  </si>
  <si>
    <t>0.896</t>
  </si>
  <si>
    <t>0,25</t>
  </si>
  <si>
    <t>Glūda</t>
  </si>
  <si>
    <t>vidēja term.</t>
  </si>
  <si>
    <t>Vircava</t>
  </si>
  <si>
    <t>Projekts Nr.3</t>
  </si>
  <si>
    <t>20.12.2017.</t>
  </si>
  <si>
    <t>Projekts Nr.4</t>
  </si>
  <si>
    <t>Svēte</t>
  </si>
  <si>
    <t>Projekts Nr.10</t>
  </si>
  <si>
    <t>Projekts Nr.11</t>
  </si>
  <si>
    <t>20.12.2016.</t>
  </si>
  <si>
    <t>Projekts Nr.14</t>
  </si>
  <si>
    <t>20.12.2021.</t>
  </si>
  <si>
    <t>Līvbērze</t>
  </si>
  <si>
    <t>Projekts Nr.15</t>
  </si>
  <si>
    <t>Dzīvojamās mājas "Līgotnes 1" rekonstrukcijai</t>
  </si>
  <si>
    <t>20.12.2022.</t>
  </si>
  <si>
    <t>A2/1/07/199;P-115/2007</t>
  </si>
  <si>
    <t>Projekts Nr.16</t>
  </si>
  <si>
    <t>Šķibes skolas jumtu renovācijai (Šķibes pamatskolas ēku+ Skolas iela 1 un 3 jumtu renovācija)</t>
  </si>
  <si>
    <t>20.12.2019.</t>
  </si>
  <si>
    <t>A2/1/07/253; P-168/2007</t>
  </si>
  <si>
    <t>Projekts Nr.19</t>
  </si>
  <si>
    <t>20.12.2020.</t>
  </si>
  <si>
    <t>A2/1/05/336;P-127/2005</t>
  </si>
  <si>
    <t>0.25</t>
  </si>
  <si>
    <t>Kalnciems</t>
  </si>
  <si>
    <t>Projekts Nr.29</t>
  </si>
  <si>
    <t>A2/1/07/474; P-310/2007</t>
  </si>
  <si>
    <t>Projekts Nr.31</t>
  </si>
  <si>
    <t>A2/1/08/787; P-340/2008</t>
  </si>
  <si>
    <t>Projekts Nr.33</t>
  </si>
  <si>
    <t>01.07.2019.</t>
  </si>
  <si>
    <t>fiksēta</t>
  </si>
  <si>
    <t>0</t>
  </si>
  <si>
    <t>AL00278</t>
  </si>
  <si>
    <t>Projekts Nr.34</t>
  </si>
  <si>
    <t>01.07.2021.</t>
  </si>
  <si>
    <t>AL00415</t>
  </si>
  <si>
    <t>Projekts Nr.35</t>
  </si>
  <si>
    <t>01.07.2022.</t>
  </si>
  <si>
    <t>AL00447</t>
  </si>
  <si>
    <t>Projekts Nr.37</t>
  </si>
  <si>
    <t>A2/1/05/298; P106/2005</t>
  </si>
  <si>
    <t>Projekts Nr.38</t>
  </si>
  <si>
    <t>20.11.2021.</t>
  </si>
  <si>
    <t>P-309/2006; A2/1/06/732</t>
  </si>
  <si>
    <t>Projekts Nr.40</t>
  </si>
  <si>
    <t>20.12.2023.</t>
  </si>
  <si>
    <t>A2/1/06/437; P-210/2006</t>
  </si>
  <si>
    <t>Projekts Nr.41</t>
  </si>
  <si>
    <t>20.05.2022.</t>
  </si>
  <si>
    <t>A2/1/07/313; P-190/2007</t>
  </si>
  <si>
    <t>Projekts Nr.44</t>
  </si>
  <si>
    <t>20.05.2018.</t>
  </si>
  <si>
    <t>A2/1/03/228; P-78/2003</t>
  </si>
  <si>
    <t>Zaļenieki</t>
  </si>
  <si>
    <t>Projekts Nr.45</t>
  </si>
  <si>
    <t>A2/1/06/576; P-260/2006</t>
  </si>
  <si>
    <t>05.03.2021.</t>
  </si>
  <si>
    <t>1,006</t>
  </si>
  <si>
    <t>EUR</t>
  </si>
  <si>
    <t>Valsts kase/ Eiropas investīciju banka</t>
  </si>
  <si>
    <t>A2/4/05/348</t>
  </si>
  <si>
    <t>05.03.2021</t>
  </si>
  <si>
    <t>A2/4/05/458</t>
  </si>
  <si>
    <t>Projekts Nr.53</t>
  </si>
  <si>
    <t>0,896</t>
  </si>
  <si>
    <t>A2/1/10/625;P-270/2010</t>
  </si>
  <si>
    <t>Projekts Nr.54</t>
  </si>
  <si>
    <t>20.06.2020.</t>
  </si>
  <si>
    <t>A2/1/10/624;P271/2010</t>
  </si>
  <si>
    <t>Projekts Nr.55</t>
  </si>
  <si>
    <t>A2/1/10/626; P-269/2010</t>
  </si>
  <si>
    <t>Projekts Nr.56</t>
  </si>
  <si>
    <t>1,824</t>
  </si>
  <si>
    <t>A2/1/10/692; P-312/2010</t>
  </si>
  <si>
    <t>Vilce</t>
  </si>
  <si>
    <t>Novads</t>
  </si>
  <si>
    <t>1,951</t>
  </si>
  <si>
    <t>Projekts Nr.60</t>
  </si>
  <si>
    <t>A2/1/10/793; P-374/2010</t>
  </si>
  <si>
    <t>Projekts Nr.61</t>
  </si>
  <si>
    <t>A2/1/10/889; P-419/2010</t>
  </si>
  <si>
    <t>Projekts Nr.62</t>
  </si>
  <si>
    <t>20.02.2016.</t>
  </si>
  <si>
    <t>1,694</t>
  </si>
  <si>
    <t>A2/1/11/55; P-13/2011</t>
  </si>
  <si>
    <t>Projekts Nr.68</t>
  </si>
  <si>
    <t>20.03.2016.</t>
  </si>
  <si>
    <t>1,050</t>
  </si>
  <si>
    <t>A2/1/11/141;P-78/2011</t>
  </si>
  <si>
    <t>Projekts Nr.69</t>
  </si>
  <si>
    <t>1,745</t>
  </si>
  <si>
    <t>A2/1/11/336; P-201/2011</t>
  </si>
  <si>
    <t>Valgunde</t>
  </si>
  <si>
    <t>Projekts Nr.71</t>
  </si>
  <si>
    <t>20.05.2016.</t>
  </si>
  <si>
    <t>1,062</t>
  </si>
  <si>
    <t>A2/1/11/343; P-175/2011</t>
  </si>
  <si>
    <t>Projekts Nr.76</t>
  </si>
  <si>
    <t>20.06.2016.</t>
  </si>
  <si>
    <t>A2/1/11/338;P-199/2011</t>
  </si>
  <si>
    <t>07.05.2012.</t>
  </si>
  <si>
    <t>1,583</t>
  </si>
  <si>
    <t>Projekts Nr.81</t>
  </si>
  <si>
    <t>Tehnoloģiju pāreja no fosilajiem uz atjaunojamajiem energoresursiem Jelgavas novada pašvaldības ēkās</t>
  </si>
  <si>
    <t>A2/1/12/116;P-80/2012</t>
  </si>
  <si>
    <t>Projekts Nr.82</t>
  </si>
  <si>
    <t>10.08.2012.</t>
  </si>
  <si>
    <t>20.08.2017.</t>
  </si>
  <si>
    <t>A2/1/12/414; P-286/2012.</t>
  </si>
  <si>
    <t>Projekts Nr.83</t>
  </si>
  <si>
    <t xml:space="preserve">Zaļenieku vidusskolas ēkas rekonstrukcija un aprīkojuma modernizācija vispārējās vidējās izglītības kvalitātes uzlabošanai Jelgavas novadā </t>
  </si>
  <si>
    <t>21.06.2012.</t>
  </si>
  <si>
    <t>20.06.2022.</t>
  </si>
  <si>
    <t>A2/1/12/237; P-152/2012</t>
  </si>
  <si>
    <t>Atjaunojamo energoresursu tehnoloģiju ieviešana siltumnīcefekta gāzu emisiju samazināšanai novada pašvaldības ēkās</t>
  </si>
  <si>
    <t>26.07.2012.</t>
  </si>
  <si>
    <t>20.07.2017.</t>
  </si>
  <si>
    <t>Valsts Kase</t>
  </si>
  <si>
    <t>A2/1/12/365; P-252/2012.</t>
  </si>
  <si>
    <t>KPFI projekta "Zema enerģijas patēriņa ēkas "Valgundes sporta halle" jaunbūve Jelgavas novadā"</t>
  </si>
  <si>
    <t>24.10.2012.</t>
  </si>
  <si>
    <t>20.10.2032.</t>
  </si>
  <si>
    <t>0.639</t>
  </si>
  <si>
    <t>A2/1/12/621; P-412/2012.</t>
  </si>
  <si>
    <t>Jelgavas novada pašvaldības administratīvās ēkas rekonstrukcija, energoefektivitātes paaugstināšana un tās pieejamības nodrošināšana</t>
  </si>
  <si>
    <t>20.09.2012.</t>
  </si>
  <si>
    <t>20.09.2022.</t>
  </si>
  <si>
    <t>A2/1/12/505; P-350/2012.</t>
  </si>
  <si>
    <t>KPFI projekta "Vircavas vidusskolas ēku energoefektivitātes paaugstināšana" īstenošanai</t>
  </si>
  <si>
    <t>20.12.2030.</t>
  </si>
  <si>
    <t>0,3</t>
  </si>
  <si>
    <t>A2/1/13/194; P-128/2013</t>
  </si>
  <si>
    <t>KPFI projekta "Elejas vidusskolas 1-4.klašu ēkas energoefektivitātes paaugstināšana" īstenošanai</t>
  </si>
  <si>
    <t>20.12.2025</t>
  </si>
  <si>
    <t>A2/1/13/195; P-129/2013</t>
  </si>
  <si>
    <t>KPFI projekta "Vilces pamatskolas energoefektivitātes paaugstināšana" īstenošanai</t>
  </si>
  <si>
    <t>20.12.2025.</t>
  </si>
  <si>
    <t>A2/1/13/196; P-130/2013</t>
  </si>
  <si>
    <t>Latvijas- Lietuvas pārrobežu sadarbības programmas projekta (Nr.LLIV-339) "Ilgtspējīga lietus ūdens apsaimniekošana vides kvalitātes uzlabošanai Lielupes baseinā" īstenošanai</t>
  </si>
  <si>
    <t>A2/1/13/226; P-160/2013</t>
  </si>
  <si>
    <t>ELFLA projekta "Līvbērzes ciema meliorācijas sistēmu rekonstrukcija" īstenošanai</t>
  </si>
  <si>
    <t>28.08.2013.</t>
  </si>
  <si>
    <t>20.08.2018.</t>
  </si>
  <si>
    <t>0,298</t>
  </si>
  <si>
    <t>A2/1/13/437; P-310/2013</t>
  </si>
  <si>
    <t>Projekta "Staļģenes vidusskolas rekonstrukcija (sporta zāles piebūve)" īstenošanai</t>
  </si>
  <si>
    <t>20.05.2033.</t>
  </si>
  <si>
    <t>A2/1/13/193; P-127/2013</t>
  </si>
  <si>
    <t>Projekta "Vilces pamatskolas ēkas, Elejas vidusskolas 1-4.klašu ēkas, Vircavas vidusskolas ēkas, Vircavas vidusskolas Platones filiāles ēkas un Vircavas vidusskolas Lielvircavas filiāles ēkas renovācija" īstenošanai</t>
  </si>
  <si>
    <t>20.07.2018.</t>
  </si>
  <si>
    <t>0,300</t>
  </si>
  <si>
    <t>A2/1/13/343; P-243/2013</t>
  </si>
  <si>
    <t>Projekta "Sociālās aprūpes un rehabilitācijas centra (SARC) Kalnciema filiāles ēkas vienkāršotā renovācija un aprīkojuma iegāde" īstenošanai</t>
  </si>
  <si>
    <t>20.07.2020.</t>
  </si>
  <si>
    <t>A2/1/13/374; P-264/2013</t>
  </si>
  <si>
    <t>Projekta "Svētes pamatskolas pirmsskolas ēkas būvniecība" īstenošanai</t>
  </si>
  <si>
    <t>24.09.2013.</t>
  </si>
  <si>
    <t>20.09.2033.</t>
  </si>
  <si>
    <t>0,327</t>
  </si>
  <si>
    <t>A2/1/13/485; P-363/2013</t>
  </si>
  <si>
    <t>20.08.2016.</t>
  </si>
  <si>
    <t>A2/1/13/430; P-306/2013</t>
  </si>
  <si>
    <t>0,44</t>
  </si>
  <si>
    <t>A2/1/13/49; P-28/2013.</t>
  </si>
  <si>
    <t>KPFI projekta (Nr. KPFI-15.2/42) "Lielplatones internātpamatskolas internāta ēkas energoefektivitātes paaugstināšana</t>
  </si>
  <si>
    <t>21.03.2014.</t>
  </si>
  <si>
    <t>20.03.2034.</t>
  </si>
  <si>
    <t>0,374</t>
  </si>
  <si>
    <t>A2/1/14/144; P-84/2014</t>
  </si>
  <si>
    <t>KPFI projekta (Nr. KPFI-15.2/37) "Jelgavas novada Mūzikas un mākslas skolas energoefektivitātes paaugstināšana" īstenošanai</t>
  </si>
  <si>
    <t>A2/1/14/141; P-81/2014</t>
  </si>
  <si>
    <t>Projekta "Informācijas tehnoloģiju iegāde Jelgavas novada pašvaldības izglītības iestādēs mācību procesa nodrošināšanai" īstenošanai</t>
  </si>
  <si>
    <t>17.07.2014.</t>
  </si>
  <si>
    <t>20.06.2019.</t>
  </si>
  <si>
    <t>0,188</t>
  </si>
  <si>
    <t>A2/1/14/473; P-313/2014</t>
  </si>
  <si>
    <t>Projekta "Aizupes pamatskolas ēkas, Jelgavas novada Mūzikas un mākslas skolas ēkas, Staļģenes vidusskolas muižas ēkas, Šķibes pamatskolas ēkas, Izglītības, kultūras un sporta centra "Līdumi" filiāles "Jaunlīdumi" ēkas remontdarbi" īstenošanai</t>
  </si>
  <si>
    <t>16.04.2014.</t>
  </si>
  <si>
    <t>20.04.2021.</t>
  </si>
  <si>
    <t>0,373</t>
  </si>
  <si>
    <t>A2/1/14/241; P-144/2014</t>
  </si>
  <si>
    <t>Projekta "Izglītības iestāžu - Elejas vidusskolas un Kalnciema PII "Mārīte" remontdarbi" īstenošanai</t>
  </si>
  <si>
    <t>07.07.2014.</t>
  </si>
  <si>
    <t>20.06.2021.</t>
  </si>
  <si>
    <t>A2/1/14/423; P-263/2014</t>
  </si>
  <si>
    <t>KPFI projekta (Nr. KPFI-15.2/40) "Šķibes pamatskolas energoefektivitātes paaugstināšana" īstenošanai</t>
  </si>
  <si>
    <t>A2/1/14/146; P-86/2014</t>
  </si>
  <si>
    <t>KPFI projekta (Nr. KPFI-15.2/43) "Staļģenes vidusskolas muižas ēkas energoefektivitātes paaugstināšana" īstenošanai</t>
  </si>
  <si>
    <t>A2/1/14/145; P-85/2014</t>
  </si>
  <si>
    <t>KPFI projekta (Nr. KPFI-15.2/38) "Izglītības, kultūras un sporta centra "Līdumi" filiāles "Jaunlīdumi" energoefektivitātes paaugstināšana" īstenošanai</t>
  </si>
  <si>
    <t>A2/1/14/142; P-82/2014</t>
  </si>
  <si>
    <t>Projekta "Staļģenes vidusskolas rekonstrukcija (Sporta zāles piebūve) un aprīkojuma iegāde" īstenošanai</t>
  </si>
  <si>
    <t>20.03.2024.</t>
  </si>
  <si>
    <t>A2/1/14/140; P-80/2014</t>
  </si>
  <si>
    <t>KPFI projekta (Nr. KPFI-15.2/39) "Aizupes pamatskolas energoefektivitātes paaugstināšana" īstenošanai</t>
  </si>
  <si>
    <t>A2/1/14/143; P-83/2014</t>
  </si>
  <si>
    <t>Projekta "Svētes pamatskolas pirmsskolas ēkas būvniecība un aprīkojuma iegāde" īstenošanai</t>
  </si>
  <si>
    <t>A2/1/14/139; P-79/2014</t>
  </si>
  <si>
    <t>Projekta "Svētes pamatskolas pirmsskolas ēkas pārejas izbūve, aprīkojuma iegāde un teritorijas labiekārtošana" īstenošanai</t>
  </si>
  <si>
    <t>20.06.2017.</t>
  </si>
  <si>
    <t>A2/1/14/424; P-264/2014</t>
  </si>
  <si>
    <t>KPFI projekta (Nr. KPFI-15.3/15) "Vircavas pirmsskolas izglītības iestādes ēkas energoefektivitātes paaugstināšana" īstenošanai</t>
  </si>
  <si>
    <t>21.08.2014.</t>
  </si>
  <si>
    <t>20.08.2034.</t>
  </si>
  <si>
    <t>0,195</t>
  </si>
  <si>
    <t>A2/1/14/550; P-362/2014</t>
  </si>
  <si>
    <t>KPFI projekta (Nr. KPFI0-15.3/14) "Līvbērzes vidusskolas energoefektivitātes paaugstināšana" īstenošanai</t>
  </si>
  <si>
    <t>Projekta "Kalnciema vidusskolas energoefektivitātes paaugstināšana" īstenošanai</t>
  </si>
  <si>
    <t>22.11.2014.</t>
  </si>
  <si>
    <t>0,068</t>
  </si>
  <si>
    <t>A2/1/14/894; P-583/2014.</t>
  </si>
  <si>
    <t xml:space="preserve">Projekta "Siltummezglu izbūve Jelgavas novada izglītības iestādēs un katlu mājas konteinera pārbūve Vilces pamatskolā" īstenošanai </t>
  </si>
  <si>
    <t>20.11.2021</t>
  </si>
  <si>
    <t>A2/1/14/895; P-584/2014</t>
  </si>
  <si>
    <t>KPFI projekta (Nr. KPFI-15.3/13) "Kalnciema vidusskolas energoefektivitātes paaugstināšana" īstenošanai</t>
  </si>
  <si>
    <t>A2/1/14/548; P-360/2014</t>
  </si>
  <si>
    <t>Kopā</t>
  </si>
  <si>
    <r>
      <t xml:space="preserve">t.skaitā no </t>
    </r>
    <r>
      <rPr>
        <b/>
        <u/>
        <sz val="10"/>
        <rFont val="Times New Roman"/>
        <family val="1"/>
        <charset val="186"/>
      </rPr>
      <t>pamatbudžeta</t>
    </r>
  </si>
  <si>
    <r>
      <t xml:space="preserve">t.skaitā no </t>
    </r>
    <r>
      <rPr>
        <b/>
        <u/>
        <sz val="10"/>
        <rFont val="Times New Roman"/>
        <family val="1"/>
        <charset val="186"/>
      </rPr>
      <t>speciālā budžeta</t>
    </r>
    <r>
      <rPr>
        <b/>
        <sz val="10"/>
        <rFont val="Times New Roman"/>
        <family val="1"/>
        <charset val="186"/>
      </rPr>
      <t/>
    </r>
  </si>
  <si>
    <t>Plānots</t>
  </si>
  <si>
    <t>Saņemtie aizņēmumi kopā</t>
  </si>
  <si>
    <t>Saņemto aizņēmumu atmaksa kopā no pamatbudžeta</t>
  </si>
  <si>
    <t>Aizņēmumu apkalpošanas maksa kopā (EKK 2283)</t>
  </si>
  <si>
    <t>Aizņēmumu procentu maksa kopā (EKK 4311)</t>
  </si>
  <si>
    <t>turpmākajos gados</t>
  </si>
  <si>
    <t>pavisam (1.+2.+3.+4.+ 5+.6.+7.+8.)</t>
  </si>
  <si>
    <t>28.02.2013</t>
  </si>
  <si>
    <t>KPFI projekta "Elejas vidusskolas 1.- 4. klašu ēkas energoefektivitātes paaugstināšana" īstenošanai</t>
  </si>
  <si>
    <t>Latvijas- Lietuvas pārrobežu sadarbības programmas projekta "Ilgtspējīga lietus ūdens apsaimniekošana vides kvalitātes uzlabošanai Lielupes baseinā" īstenošanai</t>
  </si>
  <si>
    <t>30.05.2013</t>
  </si>
  <si>
    <t>12.07.2013</t>
  </si>
  <si>
    <t>06.08.2013</t>
  </si>
  <si>
    <t>21.03.2014</t>
  </si>
  <si>
    <t>KPFI projekta (Nr. KPFI-15/2/42) "Lielplatones internātpamatskolas internāta ēkas energoefektivitātes paaugstināšana" īstenošanai</t>
  </si>
  <si>
    <t>16.04.2014</t>
  </si>
  <si>
    <t>Projekta "Izglītības iestāžu- Elejas vidusskolas un Kalnciema PII "Mārīte" remontdarbi" īstenošanai</t>
  </si>
  <si>
    <t>07.07.2014</t>
  </si>
  <si>
    <t>21.08.2014</t>
  </si>
  <si>
    <t>KPFI projekta (Nr. KPFI-15.3/14) "Līvbērzes vidusskolas energoefektivitātes paaugstināšana" īstenošanao</t>
  </si>
  <si>
    <t>22.11.2014</t>
  </si>
  <si>
    <t>Projekta "Siltummezglu izbūve Jelgavas novada izglītības iestādēs un katlu mājas konteinera pārbūve Vilces pamatskolā" īstenošanai</t>
  </si>
  <si>
    <t>Projekta "Ūdenssaimniecības infrastruktūras attīstība Jelgavas novada Platones ciemā" realizācijai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</si>
  <si>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</si>
  <si>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</si>
  <si>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Jelgavas novada pašvaldības 2016.gada 27.aprīļa</t>
  </si>
  <si>
    <t>Pamatbudžeta ieņēmumu kopsavilkums 2016.gadam</t>
  </si>
  <si>
    <t>Apstiprināts budžets 27.01.2016.</t>
  </si>
  <si>
    <t>Apstiprināts budžets 27.04.2016.</t>
  </si>
  <si>
    <t>Pamatbudžeta izdevumu kopsavilkums atbilstoši funkcionālajām kategorijām 2016.gadam</t>
  </si>
  <si>
    <t>Pamatbudžeta izdevumu kopsavilkums atbilstoši ekonomiskajām kategorijām 2016.gadam</t>
  </si>
  <si>
    <t xml:space="preserve">Pamatbudžeta ieņēmumu un izdevumu kopsavilkums 2016.gadam                                         </t>
  </si>
  <si>
    <t>Jelgavas novada pašvaldības 2016.gada 27.janvāra</t>
  </si>
  <si>
    <t>saistošajiem noteikumiem Nr.1</t>
  </si>
  <si>
    <t>Aizņēmumi un ilgtermiņa saistības 2016.gadam, EUR</t>
  </si>
  <si>
    <t>Atlikusī summa EUR 27.10.2015.</t>
  </si>
  <si>
    <t>Nav izņemts uz 27.10.2015.</t>
  </si>
  <si>
    <t>Plānots atdot 2015.g. decembrī</t>
  </si>
  <si>
    <t>Atlikusī summa uz 01.01.2016.</t>
  </si>
  <si>
    <t>Jāatdod 2016. gadā (pamatsumma) EUR</t>
  </si>
  <si>
    <t>Kopā 2016. gadā atmaksājamas pamatsummas</t>
  </si>
  <si>
    <t>20.02.</t>
  </si>
  <si>
    <t>20.05.</t>
  </si>
  <si>
    <t>A2/1/09/475;P-198-2009; PL-44/2012</t>
  </si>
  <si>
    <t>A2/1/09/447; P-181/2009; PL-46/2012</t>
  </si>
  <si>
    <t>A2/1/09/440; P-174/2009; PL-47/2012</t>
  </si>
  <si>
    <t>A2/1/09/828; P-375/2009; PL-53/2012</t>
  </si>
  <si>
    <t>A2/1/09/827;P-374/2009; PL-54/2012</t>
  </si>
  <si>
    <t>A2/1/09/902; P-398/2009; PL-52/2012</t>
  </si>
  <si>
    <t>A2/1/14/549; P-361/2014</t>
  </si>
  <si>
    <t>Projekta "Pirmsskolas izglītības iestādes "Mārīte" telpu vienkāršotā renovācija" īstenošanai</t>
  </si>
  <si>
    <t>13.05.2015</t>
  </si>
  <si>
    <t>20.04.2035</t>
  </si>
  <si>
    <t>0,062</t>
  </si>
  <si>
    <t>A2/1/15/200; P-121/2015</t>
  </si>
  <si>
    <t>Projekta "Energoefektivitātes paaugstināšana Jelgavas novada izglītības iestādei Sporta centram" īstenošanai</t>
  </si>
  <si>
    <t>A2/1/15/201; P-122/2015</t>
  </si>
  <si>
    <t>Projekta "Sesavas pirmsskolas izglītības iestādes vecās ēkas daļas telpu vienkāršotā atjaunošana" īstenošanai_x000D_</t>
  </si>
  <si>
    <t>18.06.2015</t>
  </si>
  <si>
    <t>20.06.2025</t>
  </si>
  <si>
    <t>0,109</t>
  </si>
  <si>
    <t>A2/1/15/319; P-212/2015</t>
  </si>
  <si>
    <t>EEZ finanšu instrumenta programmas projekta (Nr. EEZLV04/GSKMS/2013/11) "Elejas muižas apbūves restaurācija" īstenošanai_x000D_</t>
  </si>
  <si>
    <t>20.06.2035</t>
  </si>
  <si>
    <t>A2/1/15/320; P-213/2015</t>
  </si>
  <si>
    <t>Projekta "Elejas pagasta pirmsskolas izglītības iestādes un SARC Elejas filiāles telpu vienkāršotā atjaunošana un teritorijas labiekārtošana" īstenošanai</t>
  </si>
  <si>
    <t>28.07.2015</t>
  </si>
  <si>
    <t>20.07.2035</t>
  </si>
  <si>
    <t>0,045</t>
  </si>
  <si>
    <t>A2/1/15/424; P-287/2015</t>
  </si>
  <si>
    <t>Projekta "Teritorijas labiekārtošana Jelgavas novada pašvaldības izglītības iestādēs" īstenošanai</t>
  </si>
  <si>
    <t>20.07.2030</t>
  </si>
  <si>
    <t>A2/1/15/425; P-288/2015</t>
  </si>
  <si>
    <t>27.08.2015</t>
  </si>
  <si>
    <t>25.08.2025</t>
  </si>
  <si>
    <t>0,059</t>
  </si>
  <si>
    <t>A2/1/15/490; P-341/2015</t>
  </si>
  <si>
    <t>30.09.2015</t>
  </si>
  <si>
    <t>20.09.2020</t>
  </si>
  <si>
    <t>0,152</t>
  </si>
  <si>
    <t>A2/1/15/561; P-374/2015</t>
  </si>
  <si>
    <r>
      <rPr>
        <b/>
        <u/>
        <sz val="10"/>
        <rFont val="Times New Roman"/>
        <family val="1"/>
        <charset val="186"/>
      </rPr>
      <t xml:space="preserve">Projektu:
</t>
    </r>
    <r>
      <rPr>
        <sz val="10"/>
        <rFont val="Times New Roman"/>
        <family val="1"/>
        <charset val="186"/>
      </rPr>
      <t>1.SAM 3.3.1. ietvaros Ieguldījumi uzņēmējdarbībai nozīmīgā infrastruktūrā ārpus nacionālas un reģionālas nozīmes centriem un
2.LAD projekta ietvaros pamatpakalpojumi un ciematu atjaunošana lauku apvidos (grants ceļu atjaunošana)
īstenošanai</t>
    </r>
  </si>
  <si>
    <t>0.291</t>
  </si>
  <si>
    <r>
      <rPr>
        <b/>
        <u/>
        <sz val="10"/>
        <rFont val="Times New Roman"/>
        <family val="1"/>
        <charset val="186"/>
      </rPr>
      <t>Projektu:</t>
    </r>
    <r>
      <rPr>
        <sz val="10"/>
        <rFont val="Times New Roman"/>
        <family val="1"/>
        <charset val="186"/>
      </rPr>
      <t xml:space="preserve">
1.Jelgavas novada Platones pagasta meliorācijas sistēmas attīstība, Nr.15-06-A00403-000038;
2.Jelgavas novada Vilces pagasta meliorācijas sistēmas attīstība, Nr.15-06-A00403-000037
īstenošanai</t>
    </r>
  </si>
  <si>
    <r>
      <rPr>
        <b/>
        <u/>
        <sz val="10"/>
        <rFont val="Times New Roman"/>
        <family val="1"/>
        <charset val="186"/>
      </rPr>
      <t>Budžeta investīciju projektu:</t>
    </r>
    <r>
      <rPr>
        <sz val="10"/>
        <rFont val="Times New Roman"/>
        <family val="1"/>
        <charset val="186"/>
      </rPr>
      <t xml:space="preserve">
1.Kalnciema pagasta PII „Mārīte” teritorijas labiekārtošana II kārta;
2.Līvbērzes pagasta Aizupes pamatskolas teritorijas labiekārtošana, nožogojuma ierīkošana, teritorijas apgaismošana, sporta laukuma ierīkošana II kārta;
3.Līvbērzes vidusskolas zēnu mājturības ēkas jumta seguma atjaunošana un telpu remonts (tai skaitā elektrības jaudas palielināšana);
4.Līvbērzes pagasta PII rotaļu laukuma ierīkošana un labiekārtošana;
5.Svētes pamatskolas vecās ēkas daļas pārbūve;
6.Valgundes pagasta Kalnciema vidusskolas Teritorijas labiekārtošana – žogs ap teritoriju, gājēju celiņš uz pieturu, jauns asfalts II kārta
7.Vilces pagasta sākumskolas ēkas rekonstrukcija;
8.Vilces pagasta sākumskolas teritorijas labiekārtošana un sporta laukuma labiekārtošana</t>
    </r>
  </si>
  <si>
    <t>Pašvaldības autonomo funkciju veikšanai nepieciešamā transporta iegādei (8 vieglie pasažieru pilnpiedziņas auto un 3 vieglie pasažieru 8+1)</t>
  </si>
  <si>
    <t>Aizņēmumu, galvojumu un ilgtermiņa saistību apmērs 2016.gadam, EUR</t>
  </si>
  <si>
    <t>Projekta ”Energoefektivitātes paaugstināšana Jelgavas novada Sporta centram” īstenošanai</t>
  </si>
  <si>
    <t>13.05.2015.</t>
  </si>
  <si>
    <t>Projekta ” Pirmsskolas izglītības iestādes „Mārīte” telpu vienkāršotā renovācija” īstenošanai</t>
  </si>
  <si>
    <t>EEZ finanšu instrumenta programmas projekta (Nr. EEZLV04/GSKMS/2013/11) "Elejas muižas apbūves restaurācija" īstenošanai</t>
  </si>
  <si>
    <t>18.06.2015.</t>
  </si>
  <si>
    <t>Projekta ”Sesavas pirmsskolas izglītības iestādes vecās ēkas daļas telpu vienkāršotā atjaunošana” īstenošanai</t>
  </si>
  <si>
    <t>Projekta ” Elejas pagasta pirmsskolas izglītības iestādes un SARC Elejas filiāles telpu vienkāršotā atjaunošana un teritorijas labiekārtošana” īstenošanai</t>
  </si>
  <si>
    <t>28.07.2015.</t>
  </si>
  <si>
    <t>Projekta ”Teritorijas labiekārtošana Jelgavas novada pašvaldības izglītības iestādēs” īstenošanai</t>
  </si>
  <si>
    <t>27.08.2015.</t>
  </si>
  <si>
    <t>Projekta ” Pašvaldības autonomo funkciju veikšanai nepieciešamā transporta iegādei” īstenošanai</t>
  </si>
  <si>
    <t>30.09.2015.</t>
  </si>
  <si>
    <t>Projektu īstenošanai 2016.gadā</t>
  </si>
  <si>
    <t xml:space="preserve">Jelgavas novada Dorupes ciema ūdenssaimniecības attīstība" projekta realizācijai
</t>
  </si>
  <si>
    <t xml:space="preserve">Jelgavas novada Zaļenieku ciema ūdenssaimniecības attīstība" projekta realizācijai
</t>
  </si>
  <si>
    <t>mīnus 18.620</t>
  </si>
  <si>
    <t>Ziedojumu un dāvinājumu ieņēmumu un izdevumu kopsavilkums 2016.gadam</t>
  </si>
  <si>
    <t>Speciālā budžeta ieņēmumu un izdevumu kopsavilkums 2016.gadam</t>
  </si>
  <si>
    <t>Apstiprināts
 Autoceļu fonds 27.01.2016.</t>
  </si>
  <si>
    <t>Apstiprināts
Autoceļu fonds 27.04.2016.</t>
  </si>
  <si>
    <t>Apstiprināts
Dabas resursu nodoklis
27.01.2016.</t>
  </si>
  <si>
    <t>Apstiprināts
Dabas resursu nodoklis 27.04.2016.</t>
  </si>
  <si>
    <t>Apstiprināts budžets KOPĀ
27.01.2016.</t>
  </si>
  <si>
    <t>Apstiprināts budžets KOPĀ 27.04.2016.</t>
  </si>
  <si>
    <t>Sociālie pabalsti (t.skaitā maksājumi iedzīvotājiem un kompensācijas)</t>
  </si>
  <si>
    <t>Jelgavas novada pašvaldības 2016.gada 28.septembra</t>
  </si>
  <si>
    <t>saistošajiem noteikumiem Nr.11</t>
  </si>
  <si>
    <t>Apstiprināts
Autoceļu fonds 28.09.2016.</t>
  </si>
  <si>
    <t>Apstiprināts
Dabas resursu nodoklis 28.09.2016.</t>
  </si>
  <si>
    <t>Apstiprināts budžets KOPĀ
27.04.2016.</t>
  </si>
  <si>
    <t>Apstiprināts budžets KOPĀ 28.09.2016.</t>
  </si>
  <si>
    <t>21.0.0.0.</t>
  </si>
  <si>
    <t>Budžeta iestāžu ieņēmumi</t>
  </si>
  <si>
    <t>Apstiprināts budžets 28.09.2016.</t>
  </si>
  <si>
    <t>19.100</t>
  </si>
  <si>
    <t>Pašvaldības budžeta iekšējie transferti starp vienas pašvaldības budžeta veidiem</t>
  </si>
  <si>
    <t>saistošajiem noteikumiem Nr.12</t>
  </si>
  <si>
    <t>Apstiprināts budžets 28.12.2016.</t>
  </si>
  <si>
    <t>Grozījumi 28.12.2016.</t>
  </si>
  <si>
    <t>Jelgavas novada pašvaldības 2016.gada 28.decembra</t>
  </si>
  <si>
    <t>Apstiprināts
Autoceļu fonds 28.12.2016.</t>
  </si>
  <si>
    <t>Apstiprināts
Dabas resursu nodoklis 28.12.2016.</t>
  </si>
  <si>
    <t>Apstiprināts budžets KOPĀ 28.12.2016.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</si>
</sst>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Ls&quot;\ * #,##0.00_-;\-&quot;Ls&quot;\ * #,##0.00_-;_-&quot;Ls&quot;\ * &quot;-&quot;??_-;_-@_-"/>
    <numFmt numFmtId="43" formatCode="_-* #,##0.00_-;\-* #,##0.00_-;_-* &quot;-&quot;??_-;_-@_-"/>
    <numFmt numFmtId="164" formatCode="#,##0.000"/>
    <numFmt numFmtId="165" formatCode="#,##0.0000"/>
    <numFmt numFmtId="166" formatCode="#,##0.00_ ;[Red]\-#,##0.00\ "/>
    <numFmt numFmtId="167" formatCode="#,##0_ ;[Red]\-#,##0\ "/>
    <numFmt numFmtId="168" formatCode="_-* #,##0.00_-;\-* #,##0.00_-;_-* \-??_-;_-@_-"/>
    <numFmt numFmtId="169" formatCode="0\.0"/>
    <numFmt numFmtId="170" formatCode="_-&quot;Ls &quot;* #,##0.00_-;&quot;-Ls &quot;* #,##0.00_-;_-&quot;Ls &quot;* \-??_-;_-@_-"/>
    <numFmt numFmtId="171" formatCode="_-* #,##0.00\ _L_s_-;\-* #,##0.00\ _L_s_-;_-* &quot;-&quot;??\ _L_s_-;_-@_-"/>
  </numFmts>
  <fonts count="83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 Baltic"/>
      <charset val="186"/>
    </font>
    <font>
      <sz val="8"/>
      <color indexed="10"/>
      <name val="Tahoma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2"/>
      <charset val="186"/>
    </font>
    <font>
      <sz val="11"/>
      <color indexed="20"/>
      <name val="Calibri"/>
      <family val="2"/>
      <charset val="186"/>
    </font>
    <font>
      <b/>
      <sz val="12"/>
      <color indexed="52"/>
      <name val="Times New Roman"/>
      <family val="2"/>
      <charset val="186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9"/>
      <name val="Times New Roman"/>
      <family val="1"/>
      <charset val="186"/>
    </font>
    <font>
      <sz val="10"/>
      <name val="BaltHelvetica"/>
    </font>
    <font>
      <sz val="10"/>
      <name val="BaltGaramond"/>
      <family val="2"/>
      <charset val="186"/>
    </font>
    <font>
      <sz val="11"/>
      <name val="Times New Roman"/>
      <family val="1"/>
    </font>
    <font>
      <sz val="10"/>
      <name val="Times New Roman"/>
      <family val="1"/>
    </font>
    <font>
      <sz val="11"/>
      <name val="Arial"/>
      <family val="2"/>
      <charset val="186"/>
    </font>
    <font>
      <b/>
      <u/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2"/>
      <color rgb="FFFA7D00"/>
      <name val="Times New Roman"/>
      <family val="2"/>
      <charset val="186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sz val="12"/>
      <color rgb="FF3F3F76"/>
      <name val="Times New Roman"/>
      <family val="2"/>
      <charset val="186"/>
    </font>
    <font>
      <sz val="11"/>
      <color rgb="FF3F3F76"/>
      <name val="Calibri"/>
      <family val="2"/>
      <charset val="186"/>
      <scheme val="minor"/>
    </font>
    <font>
      <sz val="11"/>
      <color rgb="FF3F3F76"/>
      <name val="Calibri"/>
      <family val="2"/>
      <charset val="186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9C6500"/>
      <name val="Times New Roman"/>
      <family val="2"/>
      <charset val="186"/>
    </font>
    <font>
      <sz val="11"/>
      <color theme="1"/>
      <name val="Times New Roman"/>
      <family val="2"/>
      <charset val="186"/>
    </font>
    <font>
      <sz val="10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sz val="10"/>
      <color rgb="FFFF0000"/>
      <name val="Arial"/>
      <family val="2"/>
      <charset val="186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4">
    <xf numFmtId="0" fontId="0" fillId="0" borderId="0"/>
    <xf numFmtId="0" fontId="13" fillId="3" borderId="0" applyNumberFormat="0" applyBorder="0" applyAlignment="0" applyProtection="0"/>
    <xf numFmtId="0" fontId="50" fillId="36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13" fillId="3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13" fillId="5" borderId="0" applyNumberFormat="0" applyBorder="0" applyAlignment="0" applyProtection="0"/>
    <xf numFmtId="0" fontId="50" fillId="37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13" fillId="5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13" fillId="7" borderId="0" applyNumberFormat="0" applyBorder="0" applyAlignment="0" applyProtection="0"/>
    <xf numFmtId="0" fontId="50" fillId="38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13" fillId="7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13" fillId="9" borderId="0" applyNumberFormat="0" applyBorder="0" applyAlignment="0" applyProtection="0"/>
    <xf numFmtId="0" fontId="50" fillId="39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13" fillId="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13" fillId="11" borderId="0" applyNumberFormat="0" applyBorder="0" applyAlignment="0" applyProtection="0"/>
    <xf numFmtId="0" fontId="50" fillId="4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13" fillId="11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13" fillId="13" borderId="0" applyNumberFormat="0" applyBorder="0" applyAlignment="0" applyProtection="0"/>
    <xf numFmtId="0" fontId="50" fillId="4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13" fillId="13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13" fillId="15" borderId="0" applyNumberFormat="0" applyBorder="0" applyAlignment="0" applyProtection="0"/>
    <xf numFmtId="0" fontId="50" fillId="42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13" fillId="15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13" fillId="17" borderId="0" applyNumberFormat="0" applyBorder="0" applyAlignment="0" applyProtection="0"/>
    <xf numFmtId="0" fontId="50" fillId="4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13" fillId="17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13" fillId="19" borderId="0" applyNumberFormat="0" applyBorder="0" applyAlignment="0" applyProtection="0"/>
    <xf numFmtId="0" fontId="50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13" fillId="19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13" fillId="9" borderId="0" applyNumberFormat="0" applyBorder="0" applyAlignment="0" applyProtection="0"/>
    <xf numFmtId="0" fontId="50" fillId="4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13" fillId="9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13" fillId="15" borderId="0" applyNumberFormat="0" applyBorder="0" applyAlignment="0" applyProtection="0"/>
    <xf numFmtId="0" fontId="50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13" fillId="15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13" fillId="21" borderId="0" applyNumberFormat="0" applyBorder="0" applyAlignment="0" applyProtection="0"/>
    <xf numFmtId="0" fontId="50" fillId="4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13" fillId="21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20" fillId="22" borderId="0" applyNumberFormat="0" applyBorder="0" applyAlignment="0" applyProtection="0"/>
    <xf numFmtId="0" fontId="51" fillId="48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51" fillId="49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51" fillId="5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51" fillId="51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1" fillId="52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51" fillId="53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51" fillId="5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51" fillId="5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1" fillId="56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20" fillId="28" borderId="0" applyNumberFormat="0" applyBorder="0" applyAlignment="0" applyProtection="0"/>
    <xf numFmtId="0" fontId="20" fillId="23" borderId="0" applyNumberFormat="0" applyBorder="0" applyAlignment="0" applyProtection="0"/>
    <xf numFmtId="0" fontId="51" fillId="57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1" fillId="58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20" fillId="24" borderId="0" applyNumberFormat="0" applyBorder="0" applyAlignment="0" applyProtection="0"/>
    <xf numFmtId="0" fontId="20" fillId="29" borderId="0" applyNumberFormat="0" applyBorder="0" applyAlignment="0" applyProtection="0"/>
    <xf numFmtId="0" fontId="51" fillId="5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20" fillId="29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53" fillId="61" borderId="31" applyNumberFormat="0" applyAlignment="0" applyProtection="0"/>
    <xf numFmtId="0" fontId="16" fillId="30" borderId="1" applyNumberFormat="0" applyAlignment="0" applyProtection="0"/>
    <xf numFmtId="0" fontId="53" fillId="61" borderId="31" applyNumberFormat="0" applyAlignment="0" applyProtection="0"/>
    <xf numFmtId="0" fontId="53" fillId="61" borderId="31" applyNumberFormat="0" applyAlignment="0" applyProtection="0"/>
    <xf numFmtId="0" fontId="16" fillId="30" borderId="1" applyNumberFormat="0" applyAlignment="0" applyProtection="0"/>
    <xf numFmtId="0" fontId="21" fillId="30" borderId="1" applyNumberFormat="0" applyAlignment="0" applyProtection="0"/>
    <xf numFmtId="0" fontId="16" fillId="30" borderId="1" applyNumberFormat="0" applyAlignment="0" applyProtection="0"/>
    <xf numFmtId="0" fontId="16" fillId="30" borderId="1" applyNumberFormat="0" applyAlignment="0" applyProtection="0"/>
    <xf numFmtId="0" fontId="16" fillId="30" borderId="1" applyNumberFormat="0" applyAlignment="0" applyProtection="0"/>
    <xf numFmtId="0" fontId="54" fillId="61" borderId="31" applyNumberFormat="0" applyAlignment="0" applyProtection="0"/>
    <xf numFmtId="0" fontId="53" fillId="61" borderId="31" applyNumberFormat="0" applyAlignment="0" applyProtection="0"/>
    <xf numFmtId="0" fontId="21" fillId="30" borderId="1" applyNumberFormat="0" applyAlignment="0" applyProtection="0"/>
    <xf numFmtId="0" fontId="53" fillId="61" borderId="31" applyNumberFormat="0" applyAlignment="0" applyProtection="0"/>
    <xf numFmtId="0" fontId="22" fillId="31" borderId="2" applyNumberFormat="0" applyAlignment="0" applyProtection="0"/>
    <xf numFmtId="0" fontId="55" fillId="62" borderId="32" applyNumberFormat="0" applyAlignment="0" applyProtection="0"/>
    <xf numFmtId="0" fontId="22" fillId="31" borderId="2" applyNumberFormat="0" applyAlignment="0" applyProtection="0"/>
    <xf numFmtId="0" fontId="22" fillId="31" borderId="2" applyNumberFormat="0" applyAlignment="0" applyProtection="0"/>
    <xf numFmtId="0" fontId="55" fillId="62" borderId="32" applyNumberFormat="0" applyAlignment="0" applyProtection="0"/>
    <xf numFmtId="0" fontId="55" fillId="62" borderId="32" applyNumberFormat="0" applyAlignment="0" applyProtection="0"/>
    <xf numFmtId="0" fontId="55" fillId="62" borderId="32" applyNumberFormat="0" applyAlignment="0" applyProtection="0"/>
    <xf numFmtId="0" fontId="22" fillId="31" borderId="2" applyNumberFormat="0" applyAlignment="0" applyProtection="0"/>
    <xf numFmtId="43" fontId="6" fillId="0" borderId="0" applyFont="0" applyFill="0" applyBorder="0" applyAlignment="0" applyProtection="0"/>
    <xf numFmtId="168" fontId="11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57" fillId="63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24" fillId="7" borderId="0" applyNumberFormat="0" applyBorder="0" applyAlignment="0" applyProtection="0"/>
    <xf numFmtId="0" fontId="25" fillId="0" borderId="3" applyNumberFormat="0" applyFill="0" applyAlignment="0" applyProtection="0"/>
    <xf numFmtId="0" fontId="58" fillId="0" borderId="33" applyNumberFormat="0" applyFill="0" applyAlignment="0" applyProtection="0"/>
    <xf numFmtId="0" fontId="25" fillId="0" borderId="3" applyNumberFormat="0" applyFill="0" applyAlignment="0" applyProtection="0"/>
    <xf numFmtId="0" fontId="58" fillId="0" borderId="33" applyNumberFormat="0" applyFill="0" applyAlignment="0" applyProtection="0"/>
    <xf numFmtId="0" fontId="58" fillId="0" borderId="33" applyNumberFormat="0" applyFill="0" applyAlignment="0" applyProtection="0"/>
    <xf numFmtId="0" fontId="58" fillId="0" borderId="33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59" fillId="0" borderId="34" applyNumberFormat="0" applyFill="0" applyAlignment="0" applyProtection="0"/>
    <xf numFmtId="0" fontId="26" fillId="0" borderId="4" applyNumberFormat="0" applyFill="0" applyAlignment="0" applyProtection="0"/>
    <xf numFmtId="0" fontId="59" fillId="0" borderId="34" applyNumberFormat="0" applyFill="0" applyAlignment="0" applyProtection="0"/>
    <xf numFmtId="0" fontId="59" fillId="0" borderId="34" applyNumberFormat="0" applyFill="0" applyAlignment="0" applyProtection="0"/>
    <xf numFmtId="0" fontId="59" fillId="0" borderId="3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60" fillId="0" borderId="35" applyNumberFormat="0" applyFill="0" applyAlignment="0" applyProtection="0"/>
    <xf numFmtId="0" fontId="27" fillId="0" borderId="5" applyNumberFormat="0" applyFill="0" applyAlignment="0" applyProtection="0"/>
    <xf numFmtId="0" fontId="60" fillId="0" borderId="35" applyNumberFormat="0" applyFill="0" applyAlignment="0" applyProtection="0"/>
    <xf numFmtId="0" fontId="60" fillId="0" borderId="35" applyNumberFormat="0" applyFill="0" applyAlignment="0" applyProtection="0"/>
    <xf numFmtId="0" fontId="60" fillId="0" borderId="35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8" fillId="13" borderId="1" applyNumberFormat="0" applyAlignment="0" applyProtection="0"/>
    <xf numFmtId="0" fontId="63" fillId="64" borderId="31" applyNumberFormat="0" applyAlignment="0" applyProtection="0"/>
    <xf numFmtId="0" fontId="28" fillId="13" borderId="1" applyNumberFormat="0" applyAlignment="0" applyProtection="0"/>
    <xf numFmtId="0" fontId="28" fillId="13" borderId="1" applyNumberFormat="0" applyAlignment="0" applyProtection="0"/>
    <xf numFmtId="0" fontId="63" fillId="64" borderId="31" applyNumberFormat="0" applyAlignment="0" applyProtection="0"/>
    <xf numFmtId="0" fontId="63" fillId="64" borderId="31" applyNumberFormat="0" applyAlignment="0" applyProtection="0"/>
    <xf numFmtId="0" fontId="63" fillId="64" borderId="31" applyNumberFormat="0" applyAlignment="0" applyProtection="0"/>
    <xf numFmtId="0" fontId="28" fillId="13" borderId="1" applyNumberFormat="0" applyAlignment="0" applyProtection="0"/>
    <xf numFmtId="0" fontId="62" fillId="64" borderId="31" applyNumberFormat="0" applyAlignment="0" applyProtection="0"/>
    <xf numFmtId="0" fontId="62" fillId="64" borderId="31" applyNumberFormat="0" applyAlignment="0" applyProtection="0"/>
    <xf numFmtId="0" fontId="64" fillId="65" borderId="31" applyNumberFormat="0" applyAlignment="0" applyProtection="0"/>
    <xf numFmtId="0" fontId="29" fillId="0" borderId="6" applyNumberFormat="0" applyFill="0" applyAlignment="0" applyProtection="0"/>
    <xf numFmtId="0" fontId="65" fillId="0" borderId="36" applyNumberFormat="0" applyFill="0" applyAlignment="0" applyProtection="0"/>
    <xf numFmtId="0" fontId="29" fillId="0" borderId="6" applyNumberFormat="0" applyFill="0" applyAlignment="0" applyProtection="0"/>
    <xf numFmtId="0" fontId="65" fillId="0" borderId="36" applyNumberFormat="0" applyFill="0" applyAlignment="0" applyProtection="0"/>
    <xf numFmtId="0" fontId="65" fillId="0" borderId="36" applyNumberFormat="0" applyFill="0" applyAlignment="0" applyProtection="0"/>
    <xf numFmtId="0" fontId="65" fillId="0" borderId="36" applyNumberFormat="0" applyFill="0" applyAlignment="0" applyProtection="0"/>
    <xf numFmtId="0" fontId="29" fillId="0" borderId="6" applyNumberFormat="0" applyFill="0" applyAlignment="0" applyProtection="0"/>
    <xf numFmtId="0" fontId="30" fillId="32" borderId="0" applyNumberFormat="0" applyBorder="0" applyAlignment="0" applyProtection="0"/>
    <xf numFmtId="0" fontId="66" fillId="6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66" fillId="66" borderId="0" applyNumberFormat="0" applyBorder="0" applyAlignment="0" applyProtection="0"/>
    <xf numFmtId="0" fontId="66" fillId="66" borderId="0" applyNumberFormat="0" applyBorder="0" applyAlignment="0" applyProtection="0"/>
    <xf numFmtId="0" fontId="66" fillId="66" borderId="0" applyNumberFormat="0" applyBorder="0" applyAlignment="0" applyProtection="0"/>
    <xf numFmtId="0" fontId="30" fillId="32" borderId="0" applyNumberFormat="0" applyBorder="0" applyAlignment="0" applyProtection="0"/>
    <xf numFmtId="0" fontId="67" fillId="6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1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49" fillId="0" borderId="0"/>
    <xf numFmtId="0" fontId="6" fillId="0" borderId="0"/>
    <xf numFmtId="0" fontId="68" fillId="0" borderId="0"/>
    <xf numFmtId="0" fontId="49" fillId="0" borderId="0"/>
    <xf numFmtId="0" fontId="49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4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7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50" fillId="0" borderId="0"/>
    <xf numFmtId="0" fontId="50" fillId="0" borderId="0"/>
    <xf numFmtId="0" fontId="6" fillId="0" borderId="0"/>
    <xf numFmtId="0" fontId="6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70" fillId="0" borderId="0" applyNumberFormat="0" applyFont="0" applyBorder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 applyNumberFormat="0" applyBorder="0" applyProtection="0"/>
    <xf numFmtId="0" fontId="50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73" fillId="0" borderId="0" applyNumberFormat="0" applyBorder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9" fillId="0" borderId="0"/>
    <xf numFmtId="0" fontId="69" fillId="0" borderId="0"/>
    <xf numFmtId="0" fontId="47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7" fillId="0" borderId="0"/>
    <xf numFmtId="0" fontId="12" fillId="0" borderId="0" applyNumberFormat="0" applyFill="0" applyBorder="0" applyAlignment="0" applyProtection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 applyNumberFormat="0" applyFont="0" applyBorder="0" applyProtection="0"/>
    <xf numFmtId="0" fontId="50" fillId="0" borderId="0"/>
    <xf numFmtId="0" fontId="50" fillId="0" borderId="0"/>
    <xf numFmtId="0" fontId="50" fillId="0" borderId="0"/>
    <xf numFmtId="0" fontId="74" fillId="0" borderId="0"/>
    <xf numFmtId="0" fontId="50" fillId="0" borderId="0"/>
    <xf numFmtId="0" fontId="70" fillId="0" borderId="0" applyNumberFormat="0" applyFont="0" applyBorder="0" applyProtection="0"/>
    <xf numFmtId="0" fontId="50" fillId="0" borderId="0"/>
    <xf numFmtId="0" fontId="50" fillId="0" borderId="0"/>
    <xf numFmtId="0" fontId="13" fillId="0" borderId="0"/>
    <xf numFmtId="0" fontId="71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71" fillId="0" borderId="0"/>
    <xf numFmtId="0" fontId="11" fillId="0" borderId="0"/>
    <xf numFmtId="0" fontId="6" fillId="0" borderId="0"/>
    <xf numFmtId="0" fontId="17" fillId="0" borderId="0"/>
    <xf numFmtId="0" fontId="12" fillId="0" borderId="0" applyNumberFormat="0" applyFill="0" applyBorder="0" applyAlignment="0" applyProtection="0"/>
    <xf numFmtId="0" fontId="17" fillId="0" borderId="0"/>
    <xf numFmtId="0" fontId="6" fillId="0" borderId="0"/>
    <xf numFmtId="0" fontId="17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71" fillId="0" borderId="0"/>
    <xf numFmtId="0" fontId="6" fillId="0" borderId="0"/>
    <xf numFmtId="0" fontId="6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" fillId="0" borderId="0"/>
    <xf numFmtId="0" fontId="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" fillId="0" borderId="0"/>
    <xf numFmtId="0" fontId="13" fillId="0" borderId="0"/>
    <xf numFmtId="0" fontId="12" fillId="0" borderId="0" applyNumberFormat="0" applyFill="0" applyBorder="0" applyAlignment="0" applyProtection="0"/>
    <xf numFmtId="0" fontId="13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0" fontId="49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14" fillId="0" borderId="0"/>
    <xf numFmtId="0" fontId="49" fillId="0" borderId="0"/>
    <xf numFmtId="0" fontId="49" fillId="0" borderId="0"/>
    <xf numFmtId="0" fontId="49" fillId="0" borderId="0"/>
    <xf numFmtId="0" fontId="6" fillId="0" borderId="0"/>
    <xf numFmtId="0" fontId="49" fillId="0" borderId="0"/>
    <xf numFmtId="0" fontId="14" fillId="0" borderId="0"/>
    <xf numFmtId="0" fontId="49" fillId="0" borderId="0"/>
    <xf numFmtId="0" fontId="72" fillId="0" borderId="0" applyNumberFormat="0" applyBorder="0" applyProtection="0"/>
    <xf numFmtId="0" fontId="49" fillId="0" borderId="0"/>
    <xf numFmtId="0" fontId="49" fillId="0" borderId="0"/>
    <xf numFmtId="0" fontId="72" fillId="0" borderId="0" applyNumberFormat="0" applyBorder="0" applyProtection="0"/>
    <xf numFmtId="0" fontId="72" fillId="0" borderId="0" applyNumberFormat="0" applyBorder="0" applyProtection="0"/>
    <xf numFmtId="0" fontId="49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4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11" fillId="0" borderId="0"/>
    <xf numFmtId="0" fontId="11" fillId="0" borderId="0"/>
    <xf numFmtId="0" fontId="1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9" fillId="0" borderId="0"/>
    <xf numFmtId="0" fontId="6" fillId="0" borderId="0"/>
    <xf numFmtId="0" fontId="69" fillId="0" borderId="0"/>
    <xf numFmtId="0" fontId="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49" fillId="0" borderId="0"/>
    <xf numFmtId="0" fontId="69" fillId="0" borderId="0"/>
    <xf numFmtId="0" fontId="69" fillId="0" borderId="0"/>
    <xf numFmtId="0" fontId="69" fillId="0" borderId="0"/>
    <xf numFmtId="0" fontId="49" fillId="0" borderId="0"/>
    <xf numFmtId="0" fontId="4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9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11" fillId="33" borderId="7" applyNumberFormat="0" applyAlignment="0" applyProtection="0"/>
    <xf numFmtId="0" fontId="50" fillId="67" borderId="37" applyNumberFormat="0" applyFont="0" applyAlignment="0" applyProtection="0"/>
    <xf numFmtId="0" fontId="6" fillId="33" borderId="7" applyNumberFormat="0" applyAlignment="0" applyProtection="0"/>
    <xf numFmtId="0" fontId="6" fillId="33" borderId="7" applyNumberFormat="0" applyAlignment="0" applyProtection="0"/>
    <xf numFmtId="0" fontId="50" fillId="67" borderId="37" applyNumberFormat="0" applyFont="0" applyAlignment="0" applyProtection="0"/>
    <xf numFmtId="0" fontId="50" fillId="67" borderId="37" applyNumberFormat="0" applyFont="0" applyAlignment="0" applyProtection="0"/>
    <xf numFmtId="0" fontId="50" fillId="67" borderId="37" applyNumberFormat="0" applyFont="0" applyAlignment="0" applyProtection="0"/>
    <xf numFmtId="0" fontId="50" fillId="67" borderId="37" applyNumberFormat="0" applyFont="0" applyAlignment="0" applyProtection="0"/>
    <xf numFmtId="0" fontId="6" fillId="33" borderId="7" applyNumberFormat="0" applyAlignment="0" applyProtection="0"/>
    <xf numFmtId="0" fontId="13" fillId="67" borderId="37" applyNumberFormat="0" applyFont="0" applyAlignment="0" applyProtection="0"/>
    <xf numFmtId="0" fontId="13" fillId="67" borderId="37" applyNumberFormat="0" applyFont="0" applyAlignment="0" applyProtection="0"/>
    <xf numFmtId="0" fontId="50" fillId="67" borderId="37" applyNumberFormat="0" applyFont="0" applyAlignment="0" applyProtection="0"/>
    <xf numFmtId="0" fontId="13" fillId="67" borderId="37" applyNumberFormat="0" applyFont="0" applyAlignment="0" applyProtection="0"/>
    <xf numFmtId="0" fontId="50" fillId="67" borderId="37" applyNumberFormat="0" applyFont="0" applyAlignment="0" applyProtection="0"/>
    <xf numFmtId="0" fontId="50" fillId="67" borderId="37" applyNumberFormat="0" applyFont="0" applyAlignment="0" applyProtection="0"/>
    <xf numFmtId="0" fontId="50" fillId="67" borderId="37" applyNumberFormat="0" applyFont="0" applyAlignment="0" applyProtection="0"/>
    <xf numFmtId="0" fontId="13" fillId="67" borderId="37" applyNumberFormat="0" applyFont="0" applyAlignment="0" applyProtection="0"/>
    <xf numFmtId="0" fontId="13" fillId="67" borderId="37" applyNumberFormat="0" applyFont="0" applyAlignment="0" applyProtection="0"/>
    <xf numFmtId="0" fontId="13" fillId="67" borderId="37" applyNumberFormat="0" applyFont="0" applyAlignment="0" applyProtection="0"/>
    <xf numFmtId="0" fontId="13" fillId="67" borderId="37" applyNumberFormat="0" applyFont="0" applyAlignment="0" applyProtection="0"/>
    <xf numFmtId="0" fontId="11" fillId="33" borderId="7" applyNumberFormat="0" applyAlignment="0" applyProtection="0"/>
    <xf numFmtId="0" fontId="50" fillId="67" borderId="37" applyNumberFormat="0" applyFont="0" applyAlignment="0" applyProtection="0"/>
    <xf numFmtId="0" fontId="50" fillId="67" borderId="37" applyNumberFormat="0" applyFont="0" applyAlignment="0" applyProtection="0"/>
    <xf numFmtId="0" fontId="50" fillId="67" borderId="37" applyNumberFormat="0" applyFont="0" applyAlignment="0" applyProtection="0"/>
    <xf numFmtId="0" fontId="50" fillId="67" borderId="37" applyNumberFormat="0" applyFont="0" applyAlignment="0" applyProtection="0"/>
    <xf numFmtId="0" fontId="11" fillId="33" borderId="7" applyNumberFormat="0" applyAlignment="0" applyProtection="0"/>
    <xf numFmtId="0" fontId="50" fillId="67" borderId="37" applyNumberFormat="0" applyFont="0" applyAlignment="0" applyProtection="0"/>
    <xf numFmtId="0" fontId="50" fillId="67" borderId="37" applyNumberFormat="0" applyFont="0" applyAlignment="0" applyProtection="0"/>
    <xf numFmtId="0" fontId="50" fillId="67" borderId="37" applyNumberFormat="0" applyFont="0" applyAlignment="0" applyProtection="0"/>
    <xf numFmtId="0" fontId="50" fillId="67" borderId="37" applyNumberFormat="0" applyFont="0" applyAlignment="0" applyProtection="0"/>
    <xf numFmtId="0" fontId="32" fillId="30" borderId="8" applyNumberFormat="0" applyAlignment="0" applyProtection="0"/>
    <xf numFmtId="0" fontId="75" fillId="61" borderId="38" applyNumberFormat="0" applyAlignment="0" applyProtection="0"/>
    <xf numFmtId="0" fontId="32" fillId="30" borderId="8" applyNumberFormat="0" applyAlignment="0" applyProtection="0"/>
    <xf numFmtId="0" fontId="32" fillId="30" borderId="8" applyNumberFormat="0" applyAlignment="0" applyProtection="0"/>
    <xf numFmtId="0" fontId="75" fillId="61" borderId="38" applyNumberFormat="0" applyAlignment="0" applyProtection="0"/>
    <xf numFmtId="0" fontId="75" fillId="61" borderId="38" applyNumberFormat="0" applyAlignment="0" applyProtection="0"/>
    <xf numFmtId="0" fontId="75" fillId="61" borderId="38" applyNumberFormat="0" applyAlignment="0" applyProtection="0"/>
    <xf numFmtId="0" fontId="32" fillId="30" borderId="8" applyNumberFormat="0" applyAlignment="0" applyProtection="0"/>
    <xf numFmtId="0" fontId="36" fillId="0" borderId="0"/>
    <xf numFmtId="9" fontId="6" fillId="0" borderId="0" applyFont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77" fillId="0" borderId="39" applyNumberFormat="0" applyFill="0" applyAlignment="0" applyProtection="0"/>
    <xf numFmtId="0" fontId="33" fillId="0" borderId="9" applyNumberFormat="0" applyFill="0" applyAlignment="0" applyProtection="0"/>
    <xf numFmtId="0" fontId="77" fillId="0" borderId="39" applyNumberFormat="0" applyFill="0" applyAlignment="0" applyProtection="0"/>
    <xf numFmtId="0" fontId="77" fillId="0" borderId="39" applyNumberFormat="0" applyFill="0" applyAlignment="0" applyProtection="0"/>
    <xf numFmtId="0" fontId="77" fillId="0" borderId="39" applyNumberFormat="0" applyFill="0" applyAlignment="0" applyProtection="0"/>
    <xf numFmtId="0" fontId="33" fillId="0" borderId="9" applyNumberFormat="0" applyFill="0" applyAlignment="0" applyProtection="0"/>
    <xf numFmtId="169" fontId="37" fillId="30" borderId="0" applyBorder="0" applyProtection="0"/>
    <xf numFmtId="169" fontId="37" fillId="30" borderId="0" applyBorder="0" applyProtection="0"/>
    <xf numFmtId="169" fontId="37" fillId="30" borderId="0" applyBorder="0" applyProtection="0"/>
    <xf numFmtId="169" fontId="37" fillId="30" borderId="0" applyBorder="0" applyProtection="0"/>
    <xf numFmtId="169" fontId="37" fillId="30" borderId="0" applyBorder="0" applyProtection="0"/>
    <xf numFmtId="0" fontId="3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376">
    <xf numFmtId="0" fontId="0" fillId="0" borderId="0" xfId="0"/>
    <xf numFmtId="0" fontId="1" fillId="0" borderId="0" xfId="792" applyFont="1" applyAlignment="1">
      <alignment horizontal="right"/>
    </xf>
    <xf numFmtId="0" fontId="1" fillId="0" borderId="0" xfId="792" applyFont="1"/>
    <xf numFmtId="167" fontId="1" fillId="0" borderId="10" xfId="792" applyNumberFormat="1" applyFont="1" applyBorder="1"/>
    <xf numFmtId="0" fontId="1" fillId="0" borderId="0" xfId="792" applyFont="1" applyBorder="1"/>
    <xf numFmtId="0" fontId="3" fillId="0" borderId="0" xfId="792" applyNumberFormat="1" applyFont="1" applyFill="1" applyBorder="1" applyAlignment="1">
      <alignment horizontal="left" vertical="center" wrapText="1" indent="4"/>
    </xf>
    <xf numFmtId="0" fontId="3" fillId="0" borderId="0" xfId="792" applyNumberFormat="1" applyFont="1" applyFill="1" applyBorder="1" applyAlignment="1">
      <alignment horizontal="left" vertical="center" wrapText="1" indent="5"/>
    </xf>
    <xf numFmtId="167" fontId="1" fillId="0" borderId="0" xfId="792" applyNumberFormat="1" applyFont="1"/>
    <xf numFmtId="0" fontId="3" fillId="0" borderId="0" xfId="792" applyNumberFormat="1" applyFont="1" applyFill="1" applyBorder="1" applyAlignment="1">
      <alignment horizontal="left" vertical="center" wrapText="1" indent="3"/>
    </xf>
    <xf numFmtId="0" fontId="4" fillId="0" borderId="0" xfId="792" applyNumberFormat="1" applyFont="1" applyFill="1" applyBorder="1" applyAlignment="1">
      <alignment horizontal="left" vertical="center" wrapText="1" indent="2"/>
    </xf>
    <xf numFmtId="0" fontId="4" fillId="0" borderId="0" xfId="792" applyNumberFormat="1" applyFont="1" applyFill="1" applyBorder="1" applyAlignment="1">
      <alignment horizontal="left" vertical="center" wrapText="1" indent="1"/>
    </xf>
    <xf numFmtId="0" fontId="3" fillId="0" borderId="0" xfId="792" applyNumberFormat="1" applyFont="1" applyFill="1" applyBorder="1" applyAlignment="1">
      <alignment horizontal="left" vertical="center" wrapText="1" indent="2"/>
    </xf>
    <xf numFmtId="0" fontId="3" fillId="0" borderId="0" xfId="792" applyNumberFormat="1" applyFont="1" applyFill="1" applyBorder="1" applyAlignment="1">
      <alignment horizontal="left" vertical="center" wrapText="1" indent="6"/>
    </xf>
    <xf numFmtId="0" fontId="2" fillId="0" borderId="10" xfId="792" applyFont="1" applyBorder="1" applyAlignment="1">
      <alignment horizontal="center" textRotation="90"/>
    </xf>
    <xf numFmtId="0" fontId="7" fillId="0" borderId="11" xfId="792" applyFont="1" applyBorder="1"/>
    <xf numFmtId="165" fontId="2" fillId="0" borderId="0" xfId="792" applyNumberFormat="1" applyFont="1" applyBorder="1" applyAlignment="1">
      <alignment horizontal="right" vertical="top" wrapText="1"/>
    </xf>
    <xf numFmtId="0" fontId="4" fillId="0" borderId="0" xfId="792" applyNumberFormat="1" applyFont="1" applyFill="1" applyBorder="1" applyAlignment="1">
      <alignment horizontal="left" vertical="center" wrapText="1" indent="3"/>
    </xf>
    <xf numFmtId="3" fontId="1" fillId="0" borderId="0" xfId="792" applyNumberFormat="1" applyFont="1" applyBorder="1" applyAlignment="1">
      <alignment horizontal="right" vertical="top" wrapText="1"/>
    </xf>
    <xf numFmtId="3" fontId="4" fillId="0" borderId="10" xfId="792" applyNumberFormat="1" applyFont="1" applyBorder="1" applyAlignment="1">
      <alignment vertical="center" wrapText="1"/>
    </xf>
    <xf numFmtId="3" fontId="4" fillId="34" borderId="10" xfId="792" applyNumberFormat="1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4" fillId="0" borderId="10" xfId="0" applyFont="1" applyBorder="1" applyAlignment="1">
      <alignment horizontal="center" textRotation="90"/>
    </xf>
    <xf numFmtId="0" fontId="3" fillId="0" borderId="11" xfId="0" applyFont="1" applyBorder="1"/>
    <xf numFmtId="3" fontId="4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3" fillId="0" borderId="0" xfId="0" applyNumberFormat="1" applyFont="1" applyFill="1" applyBorder="1" applyAlignment="1">
      <alignment horizontal="left" vertical="center" wrapText="1" indent="4"/>
    </xf>
    <xf numFmtId="0" fontId="3" fillId="0" borderId="0" xfId="0" applyNumberFormat="1" applyFont="1" applyFill="1" applyBorder="1" applyAlignment="1">
      <alignment horizontal="left" vertical="center" wrapText="1" indent="5"/>
    </xf>
    <xf numFmtId="0" fontId="3" fillId="0" borderId="0" xfId="0" applyNumberFormat="1" applyFont="1" applyFill="1" applyBorder="1" applyAlignment="1">
      <alignment horizontal="left" vertical="center" wrapText="1" indent="3"/>
    </xf>
    <xf numFmtId="0" fontId="4" fillId="0" borderId="0" xfId="0" applyNumberFormat="1" applyFont="1" applyFill="1" applyBorder="1" applyAlignment="1">
      <alignment horizontal="left" vertical="center" wrapText="1" indent="2"/>
    </xf>
    <xf numFmtId="0" fontId="4" fillId="0" borderId="0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 applyFill="1" applyBorder="1" applyAlignment="1">
      <alignment horizontal="left" vertical="center" wrapText="1" indent="2"/>
    </xf>
    <xf numFmtId="0" fontId="3" fillId="0" borderId="0" xfId="0" applyNumberFormat="1" applyFont="1" applyFill="1" applyBorder="1" applyAlignment="1">
      <alignment horizontal="left" vertical="center" wrapText="1" indent="6"/>
    </xf>
    <xf numFmtId="167" fontId="1" fillId="0" borderId="0" xfId="0" applyNumberFormat="1" applyFont="1"/>
    <xf numFmtId="167" fontId="2" fillId="0" borderId="10" xfId="792" applyNumberFormat="1" applyFont="1" applyBorder="1" applyAlignment="1">
      <alignment horizontal="center" vertical="center" wrapText="1"/>
    </xf>
    <xf numFmtId="167" fontId="4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7" fontId="1" fillId="0" borderId="10" xfId="0" applyNumberFormat="1" applyFont="1" applyFill="1" applyBorder="1" applyAlignment="1">
      <alignment horizontal="right"/>
    </xf>
    <xf numFmtId="167" fontId="1" fillId="0" borderId="12" xfId="0" applyNumberFormat="1" applyFont="1" applyFill="1" applyBorder="1" applyAlignment="1">
      <alignment horizontal="right"/>
    </xf>
    <xf numFmtId="167" fontId="1" fillId="0" borderId="13" xfId="792" applyNumberFormat="1" applyFont="1" applyBorder="1"/>
    <xf numFmtId="164" fontId="2" fillId="0" borderId="13" xfId="792" applyNumberFormat="1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center" textRotation="90"/>
    </xf>
    <xf numFmtId="3" fontId="7" fillId="0" borderId="11" xfId="0" applyNumberFormat="1" applyFont="1" applyBorder="1"/>
    <xf numFmtId="3" fontId="4" fillId="68" borderId="1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wrapText="1"/>
    </xf>
    <xf numFmtId="3" fontId="1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left" vertical="center" wrapText="1" indent="3"/>
    </xf>
    <xf numFmtId="3" fontId="3" fillId="0" borderId="0" xfId="0" applyNumberFormat="1" applyFont="1" applyFill="1" applyBorder="1" applyAlignment="1">
      <alignment horizontal="left" vertical="center" wrapText="1" indent="4"/>
    </xf>
    <xf numFmtId="3" fontId="3" fillId="0" borderId="0" xfId="0" applyNumberFormat="1" applyFont="1" applyFill="1" applyBorder="1" applyAlignment="1">
      <alignment horizontal="left" vertical="center" wrapText="1" indent="5"/>
    </xf>
    <xf numFmtId="3" fontId="3" fillId="0" borderId="0" xfId="0" applyNumberFormat="1" applyFont="1" applyFill="1" applyBorder="1" applyAlignment="1">
      <alignment horizontal="left" vertical="center" wrapText="1" indent="6"/>
    </xf>
    <xf numFmtId="3" fontId="4" fillId="0" borderId="0" xfId="0" applyNumberFormat="1" applyFont="1" applyFill="1" applyBorder="1" applyAlignment="1">
      <alignment horizontal="left" vertical="center" wrapText="1" indent="1"/>
    </xf>
    <xf numFmtId="3" fontId="1" fillId="0" borderId="0" xfId="0" applyNumberFormat="1" applyFont="1" applyBorder="1"/>
    <xf numFmtId="3" fontId="3" fillId="0" borderId="0" xfId="0" applyNumberFormat="1" applyFont="1" applyFill="1" applyBorder="1" applyAlignment="1">
      <alignment horizontal="left" vertical="center" wrapText="1" indent="2"/>
    </xf>
    <xf numFmtId="3" fontId="3" fillId="0" borderId="0" xfId="0" applyNumberFormat="1" applyFont="1" applyFill="1" applyBorder="1" applyAlignment="1">
      <alignment horizontal="left" vertical="center" wrapText="1" indent="3"/>
    </xf>
    <xf numFmtId="3" fontId="4" fillId="0" borderId="0" xfId="0" applyNumberFormat="1" applyFont="1" applyFill="1" applyBorder="1" applyAlignment="1">
      <alignment horizontal="left" vertical="center" wrapText="1" indent="2"/>
    </xf>
    <xf numFmtId="3" fontId="10" fillId="0" borderId="14" xfId="0" applyNumberFormat="1" applyFont="1" applyFill="1" applyBorder="1" applyAlignment="1">
      <alignment horizontal="right" wrapText="1"/>
    </xf>
    <xf numFmtId="167" fontId="1" fillId="0" borderId="10" xfId="0" applyNumberFormat="1" applyFont="1" applyFill="1" applyBorder="1"/>
    <xf numFmtId="167" fontId="1" fillId="0" borderId="13" xfId="0" applyNumberFormat="1" applyFont="1" applyFill="1" applyBorder="1"/>
    <xf numFmtId="3" fontId="2" fillId="68" borderId="10" xfId="635" applyNumberFormat="1" applyFont="1" applyFill="1" applyBorder="1" applyAlignment="1"/>
    <xf numFmtId="3" fontId="2" fillId="68" borderId="13" xfId="635" applyNumberFormat="1" applyFont="1" applyFill="1" applyBorder="1" applyAlignment="1"/>
    <xf numFmtId="167" fontId="2" fillId="68" borderId="10" xfId="792" applyNumberFormat="1" applyFont="1" applyFill="1" applyBorder="1" applyAlignment="1">
      <alignment vertical="center" wrapText="1"/>
    </xf>
    <xf numFmtId="167" fontId="2" fillId="68" borderId="10" xfId="792" applyNumberFormat="1" applyFont="1" applyFill="1" applyBorder="1" applyAlignment="1">
      <alignment horizontal="right" wrapText="1"/>
    </xf>
    <xf numFmtId="167" fontId="2" fillId="34" borderId="10" xfId="792" applyNumberFormat="1" applyFont="1" applyFill="1" applyBorder="1" applyAlignment="1">
      <alignment horizontal="right" wrapText="1"/>
    </xf>
    <xf numFmtId="167" fontId="2" fillId="68" borderId="10" xfId="792" applyNumberFormat="1" applyFont="1" applyFill="1" applyBorder="1" applyAlignment="1">
      <alignment horizontal="right"/>
    </xf>
    <xf numFmtId="167" fontId="2" fillId="34" borderId="10" xfId="792" applyNumberFormat="1" applyFont="1" applyFill="1" applyBorder="1" applyAlignment="1">
      <alignment horizontal="right"/>
    </xf>
    <xf numFmtId="167" fontId="2" fillId="0" borderId="14" xfId="0" applyNumberFormat="1" applyFont="1" applyFill="1" applyBorder="1" applyAlignment="1">
      <alignment horizontal="right"/>
    </xf>
    <xf numFmtId="3" fontId="2" fillId="68" borderId="14" xfId="0" applyNumberFormat="1" applyFont="1" applyFill="1" applyBorder="1" applyAlignment="1">
      <alignment horizontal="right"/>
    </xf>
    <xf numFmtId="0" fontId="1" fillId="0" borderId="0" xfId="717" applyFont="1"/>
    <xf numFmtId="0" fontId="79" fillId="0" borderId="0" xfId="792" applyFont="1" applyAlignment="1">
      <alignment horizontal="right"/>
    </xf>
    <xf numFmtId="167" fontId="5" fillId="0" borderId="10" xfId="717" applyNumberFormat="1" applyFont="1" applyFill="1" applyBorder="1"/>
    <xf numFmtId="167" fontId="1" fillId="0" borderId="10" xfId="717" applyNumberFormat="1" applyFont="1" applyFill="1" applyBorder="1"/>
    <xf numFmtId="167" fontId="2" fillId="0" borderId="10" xfId="717" applyNumberFormat="1" applyFont="1" applyFill="1" applyBorder="1"/>
    <xf numFmtId="0" fontId="2" fillId="0" borderId="0" xfId="717" applyFont="1" applyBorder="1" applyAlignment="1">
      <alignment wrapText="1"/>
    </xf>
    <xf numFmtId="0" fontId="2" fillId="0" borderId="0" xfId="717" applyFont="1" applyBorder="1"/>
    <xf numFmtId="0" fontId="1" fillId="0" borderId="0" xfId="717" applyFont="1" applyBorder="1"/>
    <xf numFmtId="3" fontId="1" fillId="0" borderId="0" xfId="792" applyNumberFormat="1" applyFont="1"/>
    <xf numFmtId="0" fontId="4" fillId="69" borderId="10" xfId="792" applyFont="1" applyFill="1" applyBorder="1" applyAlignment="1">
      <alignment horizontal="center" vertical="center" wrapText="1"/>
    </xf>
    <xf numFmtId="3" fontId="4" fillId="69" borderId="10" xfId="0" applyNumberFormat="1" applyFont="1" applyFill="1" applyBorder="1" applyAlignment="1">
      <alignment horizontal="center" vertical="center" wrapText="1"/>
    </xf>
    <xf numFmtId="3" fontId="2" fillId="69" borderId="10" xfId="635" applyNumberFormat="1" applyFont="1" applyFill="1" applyBorder="1" applyAlignment="1"/>
    <xf numFmtId="3" fontId="2" fillId="69" borderId="13" xfId="635" applyNumberFormat="1" applyFont="1" applyFill="1" applyBorder="1" applyAlignment="1"/>
    <xf numFmtId="3" fontId="2" fillId="69" borderId="10" xfId="0" applyNumberFormat="1" applyFont="1" applyFill="1" applyBorder="1"/>
    <xf numFmtId="3" fontId="2" fillId="69" borderId="13" xfId="0" applyNumberFormat="1" applyFont="1" applyFill="1" applyBorder="1"/>
    <xf numFmtId="3" fontId="2" fillId="69" borderId="14" xfId="0" applyNumberFormat="1" applyFont="1" applyFill="1" applyBorder="1" applyAlignment="1">
      <alignment horizontal="right"/>
    </xf>
    <xf numFmtId="167" fontId="2" fillId="69" borderId="10" xfId="792" applyNumberFormat="1" applyFont="1" applyFill="1" applyBorder="1" applyAlignment="1">
      <alignment vertical="center" wrapText="1"/>
    </xf>
    <xf numFmtId="167" fontId="2" fillId="69" borderId="10" xfId="792" applyNumberFormat="1" applyFont="1" applyFill="1" applyBorder="1" applyAlignment="1">
      <alignment horizontal="right" wrapText="1"/>
    </xf>
    <xf numFmtId="167" fontId="2" fillId="69" borderId="10" xfId="792" applyNumberFormat="1" applyFont="1" applyFill="1" applyBorder="1" applyAlignment="1">
      <alignment horizontal="right"/>
    </xf>
    <xf numFmtId="3" fontId="1" fillId="69" borderId="13" xfId="635" applyNumberFormat="1" applyFont="1" applyFill="1" applyBorder="1" applyAlignment="1">
      <alignment horizontal="right"/>
    </xf>
    <xf numFmtId="3" fontId="1" fillId="68" borderId="13" xfId="635" applyNumberFormat="1" applyFont="1" applyFill="1" applyBorder="1" applyAlignment="1">
      <alignment horizontal="right"/>
    </xf>
    <xf numFmtId="3" fontId="1" fillId="69" borderId="15" xfId="635" applyNumberFormat="1" applyFont="1" applyFill="1" applyBorder="1" applyAlignment="1">
      <alignment horizontal="right"/>
    </xf>
    <xf numFmtId="3" fontId="1" fillId="68" borderId="15" xfId="635" applyNumberFormat="1" applyFont="1" applyFill="1" applyBorder="1" applyAlignment="1">
      <alignment horizontal="right"/>
    </xf>
    <xf numFmtId="3" fontId="1" fillId="69" borderId="10" xfId="635" applyNumberFormat="1" applyFont="1" applyFill="1" applyBorder="1" applyAlignment="1">
      <alignment horizontal="right"/>
    </xf>
    <xf numFmtId="3" fontId="1" fillId="68" borderId="10" xfId="635" applyNumberFormat="1" applyFont="1" applyFill="1" applyBorder="1" applyAlignment="1">
      <alignment horizontal="right"/>
    </xf>
    <xf numFmtId="0" fontId="4" fillId="35" borderId="13" xfId="635" applyFont="1" applyFill="1" applyBorder="1"/>
    <xf numFmtId="0" fontId="79" fillId="0" borderId="0" xfId="792" applyFont="1"/>
    <xf numFmtId="0" fontId="5" fillId="0" borderId="0" xfId="635" applyFont="1"/>
    <xf numFmtId="167" fontId="1" fillId="0" borderId="14" xfId="0" applyNumberFormat="1" applyFont="1" applyFill="1" applyBorder="1"/>
    <xf numFmtId="3" fontId="2" fillId="68" borderId="14" xfId="0" applyNumberFormat="1" applyFont="1" applyFill="1" applyBorder="1"/>
    <xf numFmtId="49" fontId="2" fillId="0" borderId="14" xfId="890" applyNumberFormat="1" applyFont="1" applyBorder="1" applyAlignment="1">
      <alignment horizontal="center" wrapText="1"/>
    </xf>
    <xf numFmtId="167" fontId="2" fillId="69" borderId="14" xfId="792" applyNumberFormat="1" applyFont="1" applyFill="1" applyBorder="1"/>
    <xf numFmtId="167" fontId="2" fillId="0" borderId="14" xfId="792" applyNumberFormat="1" applyFont="1" applyBorder="1"/>
    <xf numFmtId="167" fontId="2" fillId="68" borderId="14" xfId="792" applyNumberFormat="1" applyFont="1" applyFill="1" applyBorder="1"/>
    <xf numFmtId="0" fontId="5" fillId="0" borderId="14" xfId="792" applyNumberFormat="1" applyFont="1" applyFill="1" applyBorder="1" applyAlignment="1">
      <alignment horizontal="right" wrapText="1"/>
    </xf>
    <xf numFmtId="165" fontId="2" fillId="0" borderId="14" xfId="792" applyNumberFormat="1" applyFont="1" applyBorder="1" applyAlignment="1">
      <alignment horizontal="center" wrapText="1"/>
    </xf>
    <xf numFmtId="0" fontId="79" fillId="0" borderId="0" xfId="0" applyFont="1"/>
    <xf numFmtId="3" fontId="5" fillId="0" borderId="0" xfId="635" applyNumberFormat="1" applyFont="1"/>
    <xf numFmtId="167" fontId="1" fillId="0" borderId="16" xfId="0" applyNumberFormat="1" applyFont="1" applyFill="1" applyBorder="1" applyAlignment="1">
      <alignment horizontal="right"/>
    </xf>
    <xf numFmtId="167" fontId="1" fillId="0" borderId="17" xfId="0" applyNumberFormat="1" applyFont="1" applyFill="1" applyBorder="1" applyAlignment="1">
      <alignment horizontal="right"/>
    </xf>
    <xf numFmtId="3" fontId="79" fillId="0" borderId="0" xfId="0" applyNumberFormat="1" applyFont="1"/>
    <xf numFmtId="49" fontId="2" fillId="0" borderId="10" xfId="890" applyNumberFormat="1" applyFont="1" applyBorder="1" applyAlignment="1">
      <alignment horizontal="center" wrapText="1"/>
    </xf>
    <xf numFmtId="3" fontId="2" fillId="68" borderId="10" xfId="635" applyNumberFormat="1" applyFont="1" applyFill="1" applyBorder="1"/>
    <xf numFmtId="167" fontId="2" fillId="0" borderId="10" xfId="792" applyNumberFormat="1" applyFont="1" applyBorder="1" applyAlignment="1">
      <alignment horizontal="center" wrapText="1"/>
    </xf>
    <xf numFmtId="49" fontId="2" fillId="0" borderId="10" xfId="635" applyNumberFormat="1" applyFont="1" applyBorder="1" applyAlignment="1">
      <alignment horizontal="center" wrapText="1"/>
    </xf>
    <xf numFmtId="0" fontId="1" fillId="0" borderId="0" xfId="874" applyFont="1" applyAlignment="1">
      <alignment horizontal="right"/>
    </xf>
    <xf numFmtId="0" fontId="9" fillId="0" borderId="0" xfId="717" applyFont="1"/>
    <xf numFmtId="0" fontId="5" fillId="0" borderId="0" xfId="717" applyFont="1"/>
    <xf numFmtId="167" fontId="5" fillId="71" borderId="10" xfId="717" applyNumberFormat="1" applyFont="1" applyFill="1" applyBorder="1"/>
    <xf numFmtId="49" fontId="2" fillId="0" borderId="10" xfId="794" applyNumberFormat="1" applyFont="1" applyBorder="1" applyAlignment="1">
      <alignment horizontal="center" wrapText="1"/>
    </xf>
    <xf numFmtId="0" fontId="2" fillId="0" borderId="12" xfId="717" applyFont="1" applyBorder="1" applyAlignment="1">
      <alignment wrapText="1"/>
    </xf>
    <xf numFmtId="167" fontId="1" fillId="71" borderId="10" xfId="717" applyNumberFormat="1" applyFont="1" applyFill="1" applyBorder="1"/>
    <xf numFmtId="167" fontId="2" fillId="71" borderId="10" xfId="717" applyNumberFormat="1" applyFont="1" applyFill="1" applyBorder="1"/>
    <xf numFmtId="0" fontId="4" fillId="0" borderId="10" xfId="794" applyNumberFormat="1" applyFont="1" applyFill="1" applyBorder="1" applyAlignment="1">
      <alignment horizontal="right" wrapText="1"/>
    </xf>
    <xf numFmtId="0" fontId="1" fillId="0" borderId="0" xfId="718" applyFont="1"/>
    <xf numFmtId="0" fontId="9" fillId="0" borderId="0" xfId="718" applyFont="1"/>
    <xf numFmtId="0" fontId="5" fillId="0" borderId="0" xfId="718" applyFont="1"/>
    <xf numFmtId="167" fontId="5" fillId="71" borderId="10" xfId="718" applyNumberFormat="1" applyFont="1" applyFill="1" applyBorder="1"/>
    <xf numFmtId="49" fontId="2" fillId="0" borderId="10" xfId="873" applyNumberFormat="1" applyFont="1" applyBorder="1" applyAlignment="1">
      <alignment horizontal="center" wrapText="1"/>
    </xf>
    <xf numFmtId="0" fontId="2" fillId="0" borderId="12" xfId="718" applyFont="1" applyBorder="1" applyAlignment="1">
      <alignment wrapText="1"/>
    </xf>
    <xf numFmtId="167" fontId="1" fillId="0" borderId="10" xfId="718" applyNumberFormat="1" applyFont="1" applyFill="1" applyBorder="1"/>
    <xf numFmtId="167" fontId="1" fillId="71" borderId="10" xfId="718" applyNumberFormat="1" applyFont="1" applyFill="1" applyBorder="1"/>
    <xf numFmtId="167" fontId="2" fillId="71" borderId="10" xfId="718" applyNumberFormat="1" applyFont="1" applyFill="1" applyBorder="1"/>
    <xf numFmtId="0" fontId="4" fillId="0" borderId="10" xfId="873" applyNumberFormat="1" applyFont="1" applyFill="1" applyBorder="1" applyAlignment="1">
      <alignment horizontal="right" wrapText="1"/>
    </xf>
    <xf numFmtId="0" fontId="2" fillId="0" borderId="0" xfId="718" applyFont="1" applyBorder="1" applyAlignment="1">
      <alignment wrapText="1"/>
    </xf>
    <xf numFmtId="0" fontId="2" fillId="0" borderId="0" xfId="718" applyFont="1" applyBorder="1"/>
    <xf numFmtId="0" fontId="1" fillId="0" borderId="0" xfId="718" applyFont="1" applyBorder="1"/>
    <xf numFmtId="0" fontId="4" fillId="68" borderId="10" xfId="717" applyFont="1" applyFill="1" applyBorder="1" applyAlignment="1">
      <alignment horizontal="center" vertical="center" wrapText="1"/>
    </xf>
    <xf numFmtId="167" fontId="5" fillId="68" borderId="10" xfId="718" applyNumberFormat="1" applyFont="1" applyFill="1" applyBorder="1"/>
    <xf numFmtId="167" fontId="1" fillId="68" borderId="10" xfId="718" applyNumberFormat="1" applyFont="1" applyFill="1" applyBorder="1"/>
    <xf numFmtId="167" fontId="2" fillId="68" borderId="10" xfId="718" applyNumberFormat="1" applyFont="1" applyFill="1" applyBorder="1"/>
    <xf numFmtId="0" fontId="4" fillId="68" borderId="10" xfId="714" applyFont="1" applyFill="1" applyBorder="1" applyAlignment="1">
      <alignment horizontal="center" vertical="center" wrapText="1"/>
    </xf>
    <xf numFmtId="167" fontId="5" fillId="68" borderId="10" xfId="718" applyNumberFormat="1" applyFont="1" applyFill="1" applyBorder="1" applyAlignment="1"/>
    <xf numFmtId="0" fontId="4" fillId="71" borderId="10" xfId="717" applyFont="1" applyFill="1" applyBorder="1" applyAlignment="1">
      <alignment horizontal="center" vertical="center" wrapText="1"/>
    </xf>
    <xf numFmtId="167" fontId="5" fillId="71" borderId="18" xfId="718" applyNumberFormat="1" applyFont="1" applyFill="1" applyBorder="1" applyAlignment="1"/>
    <xf numFmtId="0" fontId="4" fillId="71" borderId="10" xfId="714" applyFont="1" applyFill="1" applyBorder="1" applyAlignment="1">
      <alignment horizontal="center" vertical="center" wrapText="1"/>
    </xf>
    <xf numFmtId="0" fontId="4" fillId="69" borderId="10" xfId="718" applyFont="1" applyFill="1" applyBorder="1" applyAlignment="1">
      <alignment horizontal="center" vertical="center" wrapText="1"/>
    </xf>
    <xf numFmtId="167" fontId="5" fillId="69" borderId="10" xfId="718" applyNumberFormat="1" applyFont="1" applyFill="1" applyBorder="1"/>
    <xf numFmtId="167" fontId="1" fillId="69" borderId="10" xfId="718" applyNumberFormat="1" applyFont="1" applyFill="1" applyBorder="1"/>
    <xf numFmtId="167" fontId="2" fillId="69" borderId="10" xfId="718" applyNumberFormat="1" applyFont="1" applyFill="1" applyBorder="1"/>
    <xf numFmtId="0" fontId="4" fillId="69" borderId="10" xfId="714" applyFont="1" applyFill="1" applyBorder="1" applyAlignment="1">
      <alignment horizontal="center" vertical="center" wrapText="1"/>
    </xf>
    <xf numFmtId="167" fontId="1" fillId="0" borderId="10" xfId="718" applyNumberFormat="1" applyFont="1" applyBorder="1"/>
    <xf numFmtId="0" fontId="35" fillId="71" borderId="10" xfId="717" applyFont="1" applyFill="1" applyBorder="1" applyAlignment="1">
      <alignment horizontal="center" vertical="center" wrapText="1"/>
    </xf>
    <xf numFmtId="0" fontId="35" fillId="69" borderId="10" xfId="792" applyFont="1" applyFill="1" applyBorder="1" applyAlignment="1">
      <alignment horizontal="center" vertical="center" wrapText="1"/>
    </xf>
    <xf numFmtId="167" fontId="5" fillId="69" borderId="10" xfId="717" applyNumberFormat="1" applyFont="1" applyFill="1" applyBorder="1"/>
    <xf numFmtId="167" fontId="1" fillId="69" borderId="10" xfId="717" applyNumberFormat="1" applyFont="1" applyFill="1" applyBorder="1"/>
    <xf numFmtId="167" fontId="2" fillId="69" borderId="10" xfId="717" applyNumberFormat="1" applyFont="1" applyFill="1" applyBorder="1"/>
    <xf numFmtId="3" fontId="2" fillId="72" borderId="10" xfId="635" applyNumberFormat="1" applyFont="1" applyFill="1" applyBorder="1" applyAlignment="1">
      <alignment horizontal="right"/>
    </xf>
    <xf numFmtId="167" fontId="2" fillId="72" borderId="10" xfId="0" applyNumberFormat="1" applyFont="1" applyFill="1" applyBorder="1" applyAlignment="1">
      <alignment horizontal="right"/>
    </xf>
    <xf numFmtId="167" fontId="2" fillId="72" borderId="12" xfId="0" applyNumberFormat="1" applyFont="1" applyFill="1" applyBorder="1" applyAlignment="1">
      <alignment horizontal="right"/>
    </xf>
    <xf numFmtId="3" fontId="2" fillId="72" borderId="13" xfId="635" applyNumberFormat="1" applyFont="1" applyFill="1" applyBorder="1" applyAlignment="1">
      <alignment horizontal="right"/>
    </xf>
    <xf numFmtId="167" fontId="2" fillId="72" borderId="16" xfId="0" applyNumberFormat="1" applyFont="1" applyFill="1" applyBorder="1" applyAlignment="1">
      <alignment horizontal="right"/>
    </xf>
    <xf numFmtId="167" fontId="2" fillId="72" borderId="13" xfId="635" applyNumberFormat="1" applyFont="1" applyFill="1" applyBorder="1" applyAlignment="1">
      <alignment horizontal="right"/>
    </xf>
    <xf numFmtId="0" fontId="4" fillId="0" borderId="0" xfId="792" applyFont="1" applyFill="1" applyBorder="1" applyAlignment="1">
      <alignment horizontal="center" vertical="center" wrapText="1"/>
    </xf>
    <xf numFmtId="167" fontId="2" fillId="0" borderId="0" xfId="792" applyNumberFormat="1" applyFont="1" applyFill="1" applyBorder="1"/>
    <xf numFmtId="167" fontId="2" fillId="0" borderId="0" xfId="792" applyNumberFormat="1" applyFont="1" applyFill="1" applyBorder="1" applyAlignment="1"/>
    <xf numFmtId="167" fontId="2" fillId="0" borderId="0" xfId="792" applyNumberFormat="1" applyFont="1" applyFill="1" applyBorder="1" applyAlignment="1">
      <alignment horizontal="right"/>
    </xf>
    <xf numFmtId="167" fontId="2" fillId="0" borderId="18" xfId="792" applyNumberFormat="1" applyFont="1" applyBorder="1" applyAlignment="1">
      <alignment horizontal="center" vertical="center" wrapText="1"/>
    </xf>
    <xf numFmtId="167" fontId="2" fillId="34" borderId="18" xfId="792" applyNumberFormat="1" applyFont="1" applyFill="1" applyBorder="1" applyAlignment="1">
      <alignment vertical="center" wrapText="1"/>
    </xf>
    <xf numFmtId="167" fontId="2" fillId="34" borderId="18" xfId="792" applyNumberFormat="1" applyFont="1" applyFill="1" applyBorder="1" applyAlignment="1">
      <alignment horizontal="right" wrapText="1"/>
    </xf>
    <xf numFmtId="167" fontId="2" fillId="34" borderId="18" xfId="792" applyNumberFormat="1" applyFont="1" applyFill="1" applyBorder="1" applyAlignment="1">
      <alignment horizontal="right"/>
    </xf>
    <xf numFmtId="0" fontId="1" fillId="0" borderId="18" xfId="792" applyFont="1" applyBorder="1"/>
    <xf numFmtId="0" fontId="5" fillId="72" borderId="13" xfId="635" applyNumberFormat="1" applyFont="1" applyFill="1" applyBorder="1" applyAlignment="1">
      <alignment horizontal="right" wrapText="1"/>
    </xf>
    <xf numFmtId="167" fontId="2" fillId="72" borderId="10" xfId="792" applyNumberFormat="1" applyFont="1" applyFill="1" applyBorder="1" applyAlignment="1">
      <alignment horizontal="right" wrapText="1"/>
    </xf>
    <xf numFmtId="167" fontId="2" fillId="72" borderId="10" xfId="792" applyNumberFormat="1" applyFont="1" applyFill="1" applyBorder="1" applyAlignment="1">
      <alignment wrapText="1"/>
    </xf>
    <xf numFmtId="167" fontId="2" fillId="72" borderId="10" xfId="792" applyNumberFormat="1" applyFont="1" applyFill="1" applyBorder="1" applyAlignment="1">
      <alignment horizontal="center" wrapText="1"/>
    </xf>
    <xf numFmtId="167" fontId="2" fillId="72" borderId="10" xfId="792" applyNumberFormat="1" applyFont="1" applyFill="1" applyBorder="1" applyAlignment="1">
      <alignment horizontal="right"/>
    </xf>
    <xf numFmtId="0" fontId="1" fillId="0" borderId="0" xfId="873" applyFont="1" applyAlignment="1">
      <alignment horizontal="right"/>
    </xf>
    <xf numFmtId="0" fontId="5" fillId="0" borderId="0" xfId="1135" applyFont="1" applyProtection="1"/>
    <xf numFmtId="167" fontId="2" fillId="0" borderId="10" xfId="718" applyNumberFormat="1" applyFont="1" applyFill="1" applyBorder="1"/>
    <xf numFmtId="167" fontId="2" fillId="0" borderId="10" xfId="718" applyNumberFormat="1" applyFont="1" applyBorder="1"/>
    <xf numFmtId="0" fontId="79" fillId="0" borderId="0" xfId="718" applyFont="1"/>
    <xf numFmtId="0" fontId="4" fillId="0" borderId="10" xfId="890" applyNumberFormat="1" applyFont="1" applyFill="1" applyBorder="1" applyAlignment="1">
      <alignment horizontal="right" wrapText="1"/>
    </xf>
    <xf numFmtId="167" fontId="5" fillId="69" borderId="10" xfId="718" applyNumberFormat="1" applyFont="1" applyFill="1" applyBorder="1" applyAlignment="1">
      <alignment horizontal="right"/>
    </xf>
    <xf numFmtId="0" fontId="38" fillId="0" borderId="0" xfId="1136" applyFont="1" applyFill="1" applyBorder="1" applyProtection="1">
      <protection locked="0"/>
    </xf>
    <xf numFmtId="0" fontId="38" fillId="0" borderId="0" xfId="1136" applyFont="1" applyFill="1" applyProtection="1"/>
    <xf numFmtId="0" fontId="80" fillId="0" borderId="0" xfId="1136" applyFont="1" applyFill="1" applyProtection="1"/>
    <xf numFmtId="0" fontId="38" fillId="0" borderId="10" xfId="1136" applyFont="1" applyFill="1" applyBorder="1" applyAlignment="1" applyProtection="1">
      <alignment horizontal="center"/>
      <protection locked="0"/>
    </xf>
    <xf numFmtId="49" fontId="38" fillId="0" borderId="10" xfId="1136" applyNumberFormat="1" applyFont="1" applyFill="1" applyBorder="1" applyAlignment="1" applyProtection="1">
      <alignment horizontal="left" wrapText="1"/>
      <protection locked="0"/>
    </xf>
    <xf numFmtId="0" fontId="38" fillId="0" borderId="10" xfId="1136" applyFont="1" applyFill="1" applyBorder="1" applyAlignment="1" applyProtection="1">
      <alignment horizontal="left" wrapText="1"/>
      <protection locked="0"/>
    </xf>
    <xf numFmtId="49" fontId="38" fillId="0" borderId="10" xfId="1136" applyNumberFormat="1" applyFont="1" applyFill="1" applyBorder="1" applyAlignment="1" applyProtection="1">
      <alignment horizontal="center" wrapText="1"/>
      <protection locked="0"/>
    </xf>
    <xf numFmtId="0" fontId="39" fillId="0" borderId="10" xfId="1136" applyFont="1" applyFill="1" applyBorder="1" applyAlignment="1" applyProtection="1">
      <alignment horizontal="left" wrapText="1"/>
      <protection locked="0"/>
    </xf>
    <xf numFmtId="0" fontId="38" fillId="0" borderId="0" xfId="1136" applyFont="1" applyFill="1" applyBorder="1" applyAlignment="1" applyProtection="1">
      <alignment horizontal="left" wrapText="1"/>
      <protection locked="0"/>
    </xf>
    <xf numFmtId="0" fontId="38" fillId="0" borderId="10" xfId="1136" applyFont="1" applyFill="1" applyBorder="1" applyAlignment="1" applyProtection="1">
      <alignment horizontal="left"/>
      <protection locked="0"/>
    </xf>
    <xf numFmtId="0" fontId="38" fillId="0" borderId="10" xfId="1136" applyFont="1" applyFill="1" applyBorder="1" applyAlignment="1" applyProtection="1">
      <alignment wrapText="1"/>
    </xf>
    <xf numFmtId="0" fontId="38" fillId="0" borderId="10" xfId="1136" applyFont="1" applyFill="1" applyBorder="1" applyProtection="1">
      <protection locked="0"/>
    </xf>
    <xf numFmtId="0" fontId="38" fillId="0" borderId="10" xfId="1136" applyFont="1" applyFill="1" applyBorder="1" applyAlignment="1" applyProtection="1">
      <alignment horizontal="right"/>
      <protection locked="0"/>
    </xf>
    <xf numFmtId="4" fontId="10" fillId="0" borderId="10" xfId="1136" applyNumberFormat="1" applyFont="1" applyFill="1" applyBorder="1" applyAlignment="1" applyProtection="1">
      <alignment horizontal="right" wrapText="1"/>
      <protection locked="0"/>
    </xf>
    <xf numFmtId="166" fontId="10" fillId="0" borderId="10" xfId="1136" applyNumberFormat="1" applyFont="1" applyFill="1" applyBorder="1" applyAlignment="1" applyProtection="1">
      <alignment horizontal="right" wrapText="1"/>
      <protection locked="0"/>
    </xf>
    <xf numFmtId="0" fontId="2" fillId="0" borderId="10" xfId="1136" applyFont="1" applyFill="1" applyBorder="1" applyAlignment="1" applyProtection="1">
      <alignment horizontal="right"/>
      <protection locked="0"/>
    </xf>
    <xf numFmtId="0" fontId="42" fillId="0" borderId="10" xfId="637" applyFont="1" applyFill="1" applyBorder="1" applyAlignment="1">
      <alignment horizontal="center"/>
    </xf>
    <xf numFmtId="49" fontId="42" fillId="0" borderId="10" xfId="1136" applyNumberFormat="1" applyFont="1" applyFill="1" applyBorder="1" applyAlignment="1" applyProtection="1">
      <alignment horizontal="center" wrapText="1"/>
      <protection locked="0"/>
    </xf>
    <xf numFmtId="49" fontId="42" fillId="0" borderId="10" xfId="1136" applyNumberFormat="1" applyFont="1" applyFill="1" applyBorder="1" applyAlignment="1" applyProtection="1">
      <alignment horizontal="left" wrapText="1"/>
      <protection locked="0"/>
    </xf>
    <xf numFmtId="0" fontId="43" fillId="0" borderId="10" xfId="1136" applyFont="1" applyFill="1" applyBorder="1" applyAlignment="1" applyProtection="1">
      <alignment horizontal="right"/>
      <protection locked="0"/>
    </xf>
    <xf numFmtId="0" fontId="2" fillId="0" borderId="10" xfId="637" applyFont="1" applyFill="1" applyBorder="1" applyAlignment="1">
      <alignment horizontal="right"/>
    </xf>
    <xf numFmtId="166" fontId="10" fillId="70" borderId="10" xfId="1136" applyNumberFormat="1" applyFont="1" applyFill="1" applyBorder="1" applyAlignment="1" applyProtection="1">
      <alignment wrapText="1"/>
      <protection locked="0"/>
    </xf>
    <xf numFmtId="0" fontId="7" fillId="0" borderId="0" xfId="1135" applyFont="1" applyProtection="1"/>
    <xf numFmtId="0" fontId="7" fillId="0" borderId="0" xfId="1135" applyFont="1" applyProtection="1">
      <protection locked="0"/>
    </xf>
    <xf numFmtId="0" fontId="7" fillId="0" borderId="0" xfId="1135" applyFont="1"/>
    <xf numFmtId="0" fontId="7" fillId="0" borderId="0" xfId="1135" applyFont="1" applyBorder="1" applyProtection="1">
      <protection locked="0"/>
    </xf>
    <xf numFmtId="0" fontId="44" fillId="0" borderId="0" xfId="1135" applyFont="1" applyAlignment="1" applyProtection="1">
      <alignment horizontal="right"/>
      <protection locked="0"/>
    </xf>
    <xf numFmtId="0" fontId="1" fillId="0" borderId="19" xfId="1135" applyFont="1" applyFill="1" applyBorder="1" applyAlignment="1" applyProtection="1">
      <alignment horizontal="center" vertical="center" wrapText="1"/>
    </xf>
    <xf numFmtId="0" fontId="2" fillId="0" borderId="19" xfId="1135" applyFont="1" applyFill="1" applyBorder="1" applyAlignment="1" applyProtection="1">
      <alignment horizontal="center" vertical="center" wrapText="1"/>
    </xf>
    <xf numFmtId="0" fontId="5" fillId="0" borderId="0" xfId="1135" applyFont="1" applyFill="1" applyBorder="1" applyAlignment="1" applyProtection="1">
      <alignment horizontal="center" wrapText="1"/>
    </xf>
    <xf numFmtId="0" fontId="5" fillId="0" borderId="0" xfId="1135" applyFont="1" applyFill="1" applyBorder="1" applyAlignment="1" applyProtection="1">
      <alignment horizontal="center" vertical="center" wrapText="1"/>
    </xf>
    <xf numFmtId="0" fontId="7" fillId="0" borderId="0" xfId="1135" applyFont="1" applyBorder="1" applyAlignment="1" applyProtection="1">
      <alignment horizontal="center" wrapText="1"/>
    </xf>
    <xf numFmtId="0" fontId="1" fillId="0" borderId="0" xfId="1135" applyFont="1" applyFill="1" applyBorder="1" applyAlignment="1" applyProtection="1">
      <alignment horizontal="center"/>
    </xf>
    <xf numFmtId="0" fontId="1" fillId="0" borderId="0" xfId="1135" applyFont="1" applyBorder="1" applyAlignment="1" applyProtection="1">
      <alignment horizontal="center" wrapText="1"/>
    </xf>
    <xf numFmtId="49" fontId="10" fillId="0" borderId="0" xfId="1135" applyNumberFormat="1" applyFont="1" applyBorder="1" applyAlignment="1" applyProtection="1">
      <alignment horizontal="left" wrapText="1"/>
    </xf>
    <xf numFmtId="3" fontId="1" fillId="0" borderId="19" xfId="1135" applyNumberFormat="1" applyFont="1" applyFill="1" applyBorder="1" applyAlignment="1" applyProtection="1">
      <alignment horizontal="right" vertical="center"/>
      <protection locked="0"/>
    </xf>
    <xf numFmtId="0" fontId="7" fillId="0" borderId="0" xfId="1135" applyFont="1" applyFill="1" applyBorder="1" applyProtection="1">
      <protection locked="0"/>
    </xf>
    <xf numFmtId="0" fontId="7" fillId="0" borderId="0" xfId="1135" applyFont="1" applyFill="1" applyBorder="1" applyAlignment="1" applyProtection="1">
      <alignment horizontal="center"/>
    </xf>
    <xf numFmtId="49" fontId="2" fillId="0" borderId="0" xfId="1135" applyNumberFormat="1" applyFont="1" applyBorder="1" applyAlignment="1" applyProtection="1">
      <alignment wrapText="1"/>
      <protection locked="0"/>
    </xf>
    <xf numFmtId="0" fontId="7" fillId="0" borderId="0" xfId="1135" applyFont="1" applyFill="1" applyBorder="1" applyAlignment="1" applyProtection="1">
      <alignment horizontal="center" vertical="center" wrapText="1"/>
      <protection locked="0"/>
    </xf>
    <xf numFmtId="0" fontId="7" fillId="0" borderId="0" xfId="1135" applyFont="1" applyFill="1" applyBorder="1" applyAlignment="1" applyProtection="1">
      <alignment horizontal="center" vertical="center" wrapText="1"/>
    </xf>
    <xf numFmtId="0" fontId="7" fillId="0" borderId="0" xfId="1135" applyFont="1" applyBorder="1" applyAlignment="1" applyProtection="1">
      <alignment horizontal="center" vertical="center" wrapText="1"/>
      <protection locked="0"/>
    </xf>
    <xf numFmtId="49" fontId="1" fillId="0" borderId="0" xfId="1135" applyNumberFormat="1" applyFont="1" applyBorder="1" applyAlignment="1" applyProtection="1">
      <alignment wrapText="1"/>
      <protection locked="0"/>
    </xf>
    <xf numFmtId="49" fontId="7" fillId="0" borderId="0" xfId="1135" applyNumberFormat="1" applyFont="1" applyBorder="1" applyProtection="1">
      <protection locked="0"/>
    </xf>
    <xf numFmtId="49" fontId="46" fillId="0" borderId="0" xfId="1135" applyNumberFormat="1" applyFont="1" applyProtection="1">
      <protection locked="0"/>
    </xf>
    <xf numFmtId="0" fontId="46" fillId="0" borderId="0" xfId="1135" applyFont="1" applyProtection="1">
      <protection locked="0"/>
    </xf>
    <xf numFmtId="0" fontId="7" fillId="0" borderId="0" xfId="1135" applyFont="1" applyAlignment="1" applyProtection="1">
      <protection locked="0"/>
    </xf>
    <xf numFmtId="0" fontId="2" fillId="69" borderId="10" xfId="792" applyFont="1" applyFill="1" applyBorder="1" applyAlignment="1">
      <alignment horizontal="center" vertical="center" wrapText="1"/>
    </xf>
    <xf numFmtId="0" fontId="2" fillId="68" borderId="10" xfId="792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left" wrapText="1"/>
    </xf>
    <xf numFmtId="0" fontId="2" fillId="0" borderId="10" xfId="890" applyNumberFormat="1" applyFont="1" applyFill="1" applyBorder="1" applyAlignment="1">
      <alignment horizontal="left" wrapText="1"/>
    </xf>
    <xf numFmtId="0" fontId="2" fillId="0" borderId="13" xfId="792" applyNumberFormat="1" applyFont="1" applyFill="1" applyBorder="1" applyAlignment="1">
      <alignment horizontal="center" wrapText="1"/>
    </xf>
    <xf numFmtId="164" fontId="2" fillId="0" borderId="10" xfId="792" applyNumberFormat="1" applyFont="1" applyFill="1" applyBorder="1" applyAlignment="1">
      <alignment horizontal="center" wrapText="1"/>
    </xf>
    <xf numFmtId="0" fontId="2" fillId="0" borderId="10" xfId="792" applyNumberFormat="1" applyFont="1" applyFill="1" applyBorder="1" applyAlignment="1">
      <alignment horizontal="center" wrapText="1"/>
    </xf>
    <xf numFmtId="164" fontId="2" fillId="0" borderId="13" xfId="635" applyNumberFormat="1" applyFont="1" applyFill="1" applyBorder="1" applyAlignment="1">
      <alignment wrapText="1"/>
    </xf>
    <xf numFmtId="164" fontId="2" fillId="0" borderId="13" xfId="635" applyNumberFormat="1" applyFont="1" applyBorder="1" applyAlignment="1">
      <alignment horizontal="center" wrapText="1"/>
    </xf>
    <xf numFmtId="164" fontId="2" fillId="0" borderId="15" xfId="635" applyNumberFormat="1" applyFont="1" applyFill="1" applyBorder="1" applyAlignment="1">
      <alignment wrapText="1"/>
    </xf>
    <xf numFmtId="164" fontId="2" fillId="0" borderId="15" xfId="635" applyNumberFormat="1" applyFont="1" applyBorder="1" applyAlignment="1">
      <alignment horizontal="center" wrapText="1"/>
    </xf>
    <xf numFmtId="0" fontId="2" fillId="35" borderId="10" xfId="635" applyNumberFormat="1" applyFont="1" applyFill="1" applyBorder="1" applyAlignment="1">
      <alignment wrapText="1"/>
    </xf>
    <xf numFmtId="164" fontId="2" fillId="0" borderId="10" xfId="635" applyNumberFormat="1" applyFont="1" applyFill="1" applyBorder="1" applyAlignment="1">
      <alignment wrapText="1"/>
    </xf>
    <xf numFmtId="164" fontId="2" fillId="0" borderId="10" xfId="635" applyNumberFormat="1" applyFont="1" applyBorder="1" applyAlignment="1">
      <alignment horizontal="center" wrapText="1"/>
    </xf>
    <xf numFmtId="0" fontId="2" fillId="72" borderId="10" xfId="635" applyNumberFormat="1" applyFont="1" applyFill="1" applyBorder="1" applyAlignment="1">
      <alignment wrapText="1"/>
    </xf>
    <xf numFmtId="164" fontId="2" fillId="35" borderId="10" xfId="635" applyNumberFormat="1" applyFont="1" applyFill="1" applyBorder="1" applyAlignment="1">
      <alignment horizontal="center" wrapText="1"/>
    </xf>
    <xf numFmtId="3" fontId="2" fillId="72" borderId="10" xfId="635" applyNumberFormat="1" applyFont="1" applyFill="1" applyBorder="1" applyAlignment="1">
      <alignment horizontal="center" wrapText="1"/>
    </xf>
    <xf numFmtId="3" fontId="2" fillId="0" borderId="10" xfId="635" applyNumberFormat="1" applyFont="1" applyBorder="1" applyAlignment="1">
      <alignment horizontal="right" wrapText="1"/>
    </xf>
    <xf numFmtId="0" fontId="38" fillId="0" borderId="0" xfId="1136" applyFont="1" applyFill="1" applyAlignment="1" applyProtection="1">
      <alignment wrapText="1"/>
    </xf>
    <xf numFmtId="0" fontId="0" fillId="0" borderId="0" xfId="0" applyFill="1"/>
    <xf numFmtId="0" fontId="5" fillId="0" borderId="0" xfId="637" applyFont="1"/>
    <xf numFmtId="0" fontId="5" fillId="0" borderId="0" xfId="1136" applyFont="1" applyProtection="1"/>
    <xf numFmtId="0" fontId="39" fillId="0" borderId="10" xfId="1136" applyFont="1" applyFill="1" applyBorder="1" applyAlignment="1" applyProtection="1">
      <alignment wrapText="1"/>
      <protection locked="0"/>
    </xf>
    <xf numFmtId="0" fontId="39" fillId="0" borderId="10" xfId="1136" applyFont="1" applyFill="1" applyBorder="1" applyProtection="1">
      <protection locked="0"/>
    </xf>
    <xf numFmtId="4" fontId="38" fillId="0" borderId="10" xfId="1136" applyNumberFormat="1" applyFont="1" applyFill="1" applyBorder="1" applyAlignment="1" applyProtection="1">
      <alignment wrapText="1"/>
      <protection locked="0"/>
    </xf>
    <xf numFmtId="171" fontId="39" fillId="0" borderId="10" xfId="545" applyFont="1" applyFill="1" applyBorder="1" applyAlignment="1" applyProtection="1">
      <alignment horizontal="center" wrapText="1"/>
    </xf>
    <xf numFmtId="0" fontId="38" fillId="69" borderId="10" xfId="1136" applyFont="1" applyFill="1" applyBorder="1" applyAlignment="1" applyProtection="1">
      <alignment horizontal="left" wrapText="1"/>
      <protection locked="0"/>
    </xf>
    <xf numFmtId="49" fontId="38" fillId="69" borderId="10" xfId="1136" applyNumberFormat="1" applyFont="1" applyFill="1" applyBorder="1" applyAlignment="1" applyProtection="1">
      <alignment horizontal="center" wrapText="1"/>
      <protection locked="0"/>
    </xf>
    <xf numFmtId="4" fontId="38" fillId="69" borderId="10" xfId="1136" applyNumberFormat="1" applyFont="1" applyFill="1" applyBorder="1" applyAlignment="1" applyProtection="1">
      <alignment wrapText="1"/>
      <protection locked="0"/>
    </xf>
    <xf numFmtId="49" fontId="38" fillId="69" borderId="10" xfId="1136" applyNumberFormat="1" applyFont="1" applyFill="1" applyBorder="1" applyAlignment="1" applyProtection="1">
      <alignment horizontal="left" wrapText="1"/>
      <protection locked="0"/>
    </xf>
    <xf numFmtId="171" fontId="39" fillId="69" borderId="10" xfId="545" applyFont="1" applyFill="1" applyBorder="1" applyAlignment="1" applyProtection="1">
      <alignment horizontal="center" wrapText="1"/>
    </xf>
    <xf numFmtId="0" fontId="6" fillId="0" borderId="0" xfId="0" applyFont="1" applyFill="1"/>
    <xf numFmtId="0" fontId="38" fillId="0" borderId="0" xfId="0" applyFont="1" applyFill="1" applyBorder="1"/>
    <xf numFmtId="4" fontId="80" fillId="0" borderId="10" xfId="1136" applyNumberFormat="1" applyFont="1" applyFill="1" applyBorder="1" applyAlignment="1" applyProtection="1">
      <alignment wrapText="1"/>
      <protection locked="0"/>
    </xf>
    <xf numFmtId="171" fontId="39" fillId="70" borderId="10" xfId="545" applyFont="1" applyFill="1" applyBorder="1" applyAlignment="1" applyProtection="1">
      <alignment horizontal="center" wrapText="1"/>
    </xf>
    <xf numFmtId="4" fontId="0" fillId="0" borderId="0" xfId="0" applyNumberFormat="1" applyFill="1"/>
    <xf numFmtId="49" fontId="38" fillId="73" borderId="10" xfId="1136" applyNumberFormat="1" applyFont="1" applyFill="1" applyBorder="1" applyAlignment="1" applyProtection="1">
      <alignment horizontal="left" wrapText="1"/>
      <protection locked="0"/>
    </xf>
    <xf numFmtId="4" fontId="81" fillId="0" borderId="10" xfId="1136" applyNumberFormat="1" applyFont="1" applyFill="1" applyBorder="1" applyAlignment="1" applyProtection="1">
      <alignment wrapText="1"/>
      <protection locked="0"/>
    </xf>
    <xf numFmtId="4" fontId="2" fillId="0" borderId="10" xfId="1136" applyNumberFormat="1" applyFont="1" applyFill="1" applyBorder="1" applyAlignment="1" applyProtection="1">
      <alignment horizontal="right" wrapText="1"/>
      <protection locked="0"/>
    </xf>
    <xf numFmtId="0" fontId="0" fillId="0" borderId="10" xfId="0" applyFill="1" applyBorder="1" applyAlignment="1">
      <alignment wrapText="1"/>
    </xf>
    <xf numFmtId="0" fontId="0" fillId="0" borderId="10" xfId="0" applyFill="1" applyBorder="1"/>
    <xf numFmtId="0" fontId="6" fillId="0" borderId="10" xfId="0" applyFont="1" applyFill="1" applyBorder="1"/>
    <xf numFmtId="0" fontId="82" fillId="0" borderId="10" xfId="0" applyFont="1" applyFill="1" applyBorder="1"/>
    <xf numFmtId="2" fontId="0" fillId="0" borderId="0" xfId="0" applyNumberFormat="1" applyFill="1"/>
    <xf numFmtId="166" fontId="42" fillId="0" borderId="10" xfId="1136" applyNumberFormat="1" applyFont="1" applyFill="1" applyBorder="1" applyAlignment="1" applyProtection="1">
      <alignment wrapText="1"/>
      <protection locked="0"/>
    </xf>
    <xf numFmtId="0" fontId="1" fillId="0" borderId="10" xfId="637" applyFont="1" applyFill="1" applyBorder="1"/>
    <xf numFmtId="171" fontId="0" fillId="0" borderId="10" xfId="545" applyFont="1" applyFill="1" applyBorder="1"/>
    <xf numFmtId="49" fontId="0" fillId="0" borderId="0" xfId="0" applyNumberFormat="1" applyFill="1"/>
    <xf numFmtId="0" fontId="79" fillId="0" borderId="10" xfId="637" applyFont="1" applyFill="1" applyBorder="1"/>
    <xf numFmtId="166" fontId="1" fillId="0" borderId="10" xfId="637" applyNumberFormat="1" applyFont="1" applyFill="1" applyBorder="1"/>
    <xf numFmtId="0" fontId="42" fillId="0" borderId="10" xfId="637" applyFont="1" applyFill="1" applyBorder="1"/>
    <xf numFmtId="166" fontId="2" fillId="0" borderId="10" xfId="1136" applyNumberFormat="1" applyFont="1" applyFill="1" applyBorder="1" applyAlignment="1" applyProtection="1">
      <alignment wrapText="1"/>
      <protection locked="0"/>
    </xf>
    <xf numFmtId="0" fontId="0" fillId="0" borderId="0" xfId="0" applyFill="1" applyAlignment="1">
      <alignment wrapText="1"/>
    </xf>
    <xf numFmtId="0" fontId="82" fillId="0" borderId="0" xfId="0" applyFont="1" applyFill="1"/>
    <xf numFmtId="0" fontId="6" fillId="0" borderId="0" xfId="637"/>
    <xf numFmtId="171" fontId="48" fillId="0" borderId="0" xfId="545" applyFont="1" applyFill="1"/>
    <xf numFmtId="171" fontId="0" fillId="0" borderId="0" xfId="545" applyFont="1" applyFill="1"/>
    <xf numFmtId="49" fontId="1" fillId="0" borderId="19" xfId="1135" applyNumberFormat="1" applyFont="1" applyFill="1" applyBorder="1" applyAlignment="1" applyProtection="1">
      <alignment horizontal="left" wrapText="1"/>
      <protection locked="0"/>
    </xf>
    <xf numFmtId="49" fontId="1" fillId="0" borderId="19" xfId="1135" applyNumberFormat="1" applyFont="1" applyFill="1" applyBorder="1" applyAlignment="1" applyProtection="1">
      <alignment horizontal="center" wrapText="1"/>
      <protection locked="0"/>
    </xf>
    <xf numFmtId="3" fontId="1" fillId="0" borderId="19" xfId="1135" applyNumberFormat="1" applyFont="1" applyFill="1" applyBorder="1" applyAlignment="1" applyProtection="1">
      <alignment horizontal="right"/>
      <protection locked="0"/>
    </xf>
    <xf numFmtId="3" fontId="2" fillId="0" borderId="19" xfId="1135" applyNumberFormat="1" applyFont="1" applyFill="1" applyBorder="1" applyAlignment="1" applyProtection="1">
      <alignment horizontal="right" wrapText="1"/>
    </xf>
    <xf numFmtId="167" fontId="1" fillId="0" borderId="0" xfId="1135" applyNumberFormat="1" applyFont="1" applyFill="1" applyBorder="1" applyAlignment="1" applyProtection="1">
      <alignment horizontal="center"/>
    </xf>
    <xf numFmtId="167" fontId="1" fillId="70" borderId="0" xfId="1135" applyNumberFormat="1" applyFont="1" applyFill="1" applyBorder="1" applyAlignment="1" applyProtection="1">
      <alignment horizontal="center"/>
    </xf>
    <xf numFmtId="49" fontId="1" fillId="69" borderId="19" xfId="1135" applyNumberFormat="1" applyFont="1" applyFill="1" applyBorder="1" applyAlignment="1" applyProtection="1">
      <alignment horizontal="left" wrapText="1"/>
      <protection locked="0"/>
    </xf>
    <xf numFmtId="49" fontId="1" fillId="69" borderId="19" xfId="1135" applyNumberFormat="1" applyFont="1" applyFill="1" applyBorder="1" applyAlignment="1" applyProtection="1">
      <alignment horizontal="center" wrapText="1"/>
      <protection locked="0"/>
    </xf>
    <xf numFmtId="3" fontId="1" fillId="69" borderId="19" xfId="1135" applyNumberFormat="1" applyFont="1" applyFill="1" applyBorder="1" applyAlignment="1" applyProtection="1">
      <alignment horizontal="right"/>
      <protection locked="0"/>
    </xf>
    <xf numFmtId="3" fontId="2" fillId="69" borderId="19" xfId="1135" applyNumberFormat="1" applyFont="1" applyFill="1" applyBorder="1" applyAlignment="1" applyProtection="1">
      <alignment horizontal="right" wrapText="1"/>
    </xf>
    <xf numFmtId="3" fontId="1" fillId="0" borderId="0" xfId="1135" applyNumberFormat="1" applyFont="1" applyBorder="1" applyAlignment="1" applyProtection="1">
      <alignment horizontal="center" wrapText="1"/>
    </xf>
    <xf numFmtId="49" fontId="42" fillId="69" borderId="20" xfId="1135" applyNumberFormat="1" applyFont="1" applyFill="1" applyBorder="1" applyAlignment="1" applyProtection="1">
      <alignment horizontal="left" wrapText="1"/>
      <protection locked="0"/>
    </xf>
    <xf numFmtId="0" fontId="42" fillId="69" borderId="20" xfId="1135" applyFont="1" applyFill="1" applyBorder="1" applyAlignment="1" applyProtection="1">
      <protection locked="0"/>
    </xf>
    <xf numFmtId="3" fontId="2" fillId="69" borderId="19" xfId="1135" applyNumberFormat="1" applyFont="1" applyFill="1" applyBorder="1" applyAlignment="1" applyProtection="1">
      <alignment horizontal="right"/>
      <protection locked="0"/>
    </xf>
    <xf numFmtId="49" fontId="2" fillId="0" borderId="19" xfId="1135" applyNumberFormat="1" applyFont="1" applyBorder="1" applyAlignment="1" applyProtection="1">
      <alignment horizontal="left" wrapText="1"/>
      <protection locked="0"/>
    </xf>
    <xf numFmtId="49" fontId="1" fillId="0" borderId="19" xfId="1135" applyNumberFormat="1" applyFont="1" applyBorder="1" applyAlignment="1" applyProtection="1">
      <alignment horizontal="center" wrapText="1"/>
      <protection locked="0"/>
    </xf>
    <xf numFmtId="3" fontId="7" fillId="0" borderId="0" xfId="1135" applyNumberFormat="1" applyFont="1" applyBorder="1" applyProtection="1">
      <protection locked="0"/>
    </xf>
    <xf numFmtId="3" fontId="1" fillId="0" borderId="0" xfId="1135" applyNumberFormat="1" applyFont="1" applyFill="1" applyBorder="1" applyAlignment="1" applyProtection="1">
      <alignment horizontal="right" wrapText="1"/>
      <protection locked="0"/>
    </xf>
    <xf numFmtId="49" fontId="1" fillId="0" borderId="19" xfId="1135" applyNumberFormat="1" applyFont="1" applyBorder="1" applyAlignment="1" applyProtection="1">
      <alignment horizontal="left" wrapText="1"/>
      <protection locked="0"/>
    </xf>
    <xf numFmtId="49" fontId="2" fillId="0" borderId="21" xfId="1135" applyNumberFormat="1" applyFont="1" applyBorder="1" applyAlignment="1" applyProtection="1">
      <alignment wrapText="1"/>
      <protection locked="0"/>
    </xf>
    <xf numFmtId="3" fontId="2" fillId="0" borderId="19" xfId="1135" applyNumberFormat="1" applyFont="1" applyFill="1" applyBorder="1" applyAlignment="1" applyProtection="1">
      <alignment horizontal="right" wrapText="1"/>
      <protection locked="0"/>
    </xf>
    <xf numFmtId="49" fontId="2" fillId="0" borderId="0" xfId="1135" applyNumberFormat="1" applyFont="1" applyFill="1" applyBorder="1" applyAlignment="1" applyProtection="1">
      <alignment wrapText="1"/>
      <protection locked="0"/>
    </xf>
    <xf numFmtId="0" fontId="1" fillId="0" borderId="0" xfId="1135" applyFont="1" applyFill="1" applyBorder="1" applyAlignment="1" applyProtection="1">
      <alignment horizontal="right" wrapText="1"/>
      <protection locked="0"/>
    </xf>
    <xf numFmtId="0" fontId="1" fillId="0" borderId="19" xfId="1135" applyFont="1" applyFill="1" applyBorder="1" applyAlignment="1" applyProtection="1">
      <alignment horizontal="right" wrapText="1"/>
    </xf>
    <xf numFmtId="3" fontId="2" fillId="0" borderId="19" xfId="1135" applyNumberFormat="1" applyFont="1" applyFill="1" applyBorder="1" applyAlignment="1" applyProtection="1">
      <alignment horizontal="right"/>
    </xf>
    <xf numFmtId="4" fontId="2" fillId="70" borderId="19" xfId="1135" applyNumberFormat="1" applyFont="1" applyFill="1" applyBorder="1" applyAlignment="1" applyProtection="1">
      <alignment horizontal="right" wrapText="1"/>
    </xf>
    <xf numFmtId="4" fontId="1" fillId="0" borderId="19" xfId="1135" applyNumberFormat="1" applyFont="1" applyFill="1" applyBorder="1" applyAlignment="1" applyProtection="1">
      <alignment horizontal="right" wrapText="1"/>
    </xf>
    <xf numFmtId="49" fontId="44" fillId="0" borderId="0" xfId="1135" applyNumberFormat="1" applyFont="1" applyAlignment="1" applyProtection="1">
      <alignment wrapText="1"/>
    </xf>
    <xf numFmtId="0" fontId="44" fillId="0" borderId="22" xfId="1135" applyFont="1" applyBorder="1" applyAlignment="1" applyProtection="1">
      <protection locked="0"/>
    </xf>
    <xf numFmtId="0" fontId="1" fillId="0" borderId="0" xfId="1135" applyFont="1" applyAlignment="1" applyProtection="1">
      <protection locked="0"/>
    </xf>
    <xf numFmtId="3" fontId="2" fillId="0" borderId="23" xfId="1135" applyNumberFormat="1" applyFont="1" applyFill="1" applyBorder="1" applyAlignment="1" applyProtection="1">
      <alignment horizontal="right"/>
      <protection locked="0"/>
    </xf>
    <xf numFmtId="0" fontId="6" fillId="0" borderId="0" xfId="635"/>
    <xf numFmtId="167" fontId="2" fillId="68" borderId="10" xfId="792" applyNumberFormat="1" applyFont="1" applyFill="1" applyBorder="1" applyAlignment="1">
      <alignment wrapText="1"/>
    </xf>
    <xf numFmtId="167" fontId="2" fillId="34" borderId="10" xfId="792" applyNumberFormat="1" applyFont="1" applyFill="1" applyBorder="1" applyAlignment="1">
      <alignment wrapText="1"/>
    </xf>
    <xf numFmtId="167" fontId="2" fillId="69" borderId="10" xfId="792" applyNumberFormat="1" applyFont="1" applyFill="1" applyBorder="1" applyAlignment="1">
      <alignment wrapText="1"/>
    </xf>
    <xf numFmtId="0" fontId="1" fillId="0" borderId="10" xfId="792" applyFont="1" applyBorder="1" applyAlignment="1"/>
    <xf numFmtId="0" fontId="2" fillId="0" borderId="12" xfId="637" applyFont="1" applyFill="1" applyBorder="1" applyAlignment="1">
      <alignment horizontal="right" wrapText="1"/>
    </xf>
    <xf numFmtId="0" fontId="2" fillId="0" borderId="25" xfId="637" applyFont="1" applyFill="1" applyBorder="1" applyAlignment="1">
      <alignment horizontal="right" wrapText="1"/>
    </xf>
    <xf numFmtId="0" fontId="2" fillId="0" borderId="18" xfId="637" applyFont="1" applyFill="1" applyBorder="1" applyAlignment="1">
      <alignment horizontal="right" wrapText="1"/>
    </xf>
    <xf numFmtId="0" fontId="39" fillId="0" borderId="10" xfId="1136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/>
    <xf numFmtId="0" fontId="39" fillId="0" borderId="15" xfId="1136" applyFont="1" applyFill="1" applyBorder="1" applyAlignment="1" applyProtection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171" fontId="39" fillId="0" borderId="15" xfId="545" applyFont="1" applyFill="1" applyBorder="1" applyAlignment="1" applyProtection="1">
      <alignment horizontal="center" wrapText="1"/>
      <protection locked="0"/>
    </xf>
    <xf numFmtId="171" fontId="39" fillId="0" borderId="24" xfId="545" applyFont="1" applyFill="1" applyBorder="1" applyAlignment="1" applyProtection="1">
      <alignment horizontal="center" wrapText="1"/>
      <protection locked="0"/>
    </xf>
    <xf numFmtId="0" fontId="1" fillId="0" borderId="12" xfId="637" applyFont="1" applyFill="1" applyBorder="1" applyAlignment="1">
      <alignment horizontal="left" wrapText="1"/>
    </xf>
    <xf numFmtId="0" fontId="1" fillId="0" borderId="25" xfId="637" applyFont="1" applyFill="1" applyBorder="1" applyAlignment="1">
      <alignment horizontal="left" wrapText="1"/>
    </xf>
    <xf numFmtId="0" fontId="1" fillId="0" borderId="18" xfId="637" applyFont="1" applyFill="1" applyBorder="1" applyAlignment="1">
      <alignment horizontal="left" wrapText="1"/>
    </xf>
    <xf numFmtId="0" fontId="1" fillId="0" borderId="10" xfId="637" applyFont="1" applyFill="1" applyBorder="1" applyAlignment="1">
      <alignment horizontal="left" wrapText="1"/>
    </xf>
    <xf numFmtId="0" fontId="39" fillId="0" borderId="24" xfId="1136" applyFont="1" applyFill="1" applyBorder="1" applyAlignment="1" applyProtection="1">
      <alignment horizontal="center" vertical="center" wrapText="1"/>
    </xf>
    <xf numFmtId="0" fontId="39" fillId="0" borderId="12" xfId="1136" applyFont="1" applyFill="1" applyBorder="1" applyAlignment="1" applyProtection="1">
      <alignment horizontal="center"/>
      <protection locked="0"/>
    </xf>
    <xf numFmtId="0" fontId="39" fillId="0" borderId="25" xfId="1136" applyFont="1" applyFill="1" applyBorder="1" applyAlignment="1" applyProtection="1">
      <alignment horizontal="center"/>
      <protection locked="0"/>
    </xf>
    <xf numFmtId="0" fontId="6" fillId="0" borderId="25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38" fillId="0" borderId="10" xfId="1136" applyFont="1" applyFill="1" applyBorder="1" applyAlignment="1" applyProtection="1">
      <alignment horizontal="center" vertical="center" wrapText="1"/>
    </xf>
    <xf numFmtId="0" fontId="40" fillId="0" borderId="10" xfId="0" applyFont="1" applyFill="1" applyBorder="1" applyAlignment="1"/>
    <xf numFmtId="0" fontId="40" fillId="0" borderId="10" xfId="0" applyFont="1" applyFill="1" applyBorder="1" applyAlignment="1">
      <alignment wrapText="1"/>
    </xf>
    <xf numFmtId="0" fontId="6" fillId="0" borderId="24" xfId="0" applyFont="1" applyFill="1" applyBorder="1" applyAlignment="1"/>
    <xf numFmtId="49" fontId="2" fillId="0" borderId="21" xfId="1135" applyNumberFormat="1" applyFont="1" applyFill="1" applyBorder="1" applyAlignment="1" applyProtection="1">
      <alignment horizontal="right" wrapText="1"/>
      <protection locked="0"/>
    </xf>
    <xf numFmtId="49" fontId="2" fillId="0" borderId="27" xfId="1135" applyNumberFormat="1" applyFont="1" applyFill="1" applyBorder="1" applyAlignment="1" applyProtection="1">
      <alignment horizontal="right" wrapText="1"/>
      <protection locked="0"/>
    </xf>
    <xf numFmtId="49" fontId="2" fillId="0" borderId="23" xfId="1135" applyNumberFormat="1" applyFont="1" applyFill="1" applyBorder="1" applyAlignment="1" applyProtection="1">
      <alignment horizontal="right" wrapText="1"/>
      <protection locked="0"/>
    </xf>
    <xf numFmtId="49" fontId="1" fillId="0" borderId="19" xfId="1135" applyNumberFormat="1" applyFont="1" applyBorder="1" applyAlignment="1" applyProtection="1">
      <alignment horizontal="left" wrapText="1"/>
      <protection locked="0"/>
    </xf>
    <xf numFmtId="49" fontId="1" fillId="0" borderId="28" xfId="1135" applyNumberFormat="1" applyFont="1" applyFill="1" applyBorder="1" applyAlignment="1" applyProtection="1">
      <alignment horizontal="left" wrapText="1"/>
    </xf>
    <xf numFmtId="49" fontId="1" fillId="0" borderId="0" xfId="1135" applyNumberFormat="1" applyFont="1" applyFill="1" applyBorder="1" applyAlignment="1" applyProtection="1">
      <alignment horizontal="left" wrapText="1"/>
    </xf>
    <xf numFmtId="49" fontId="1" fillId="0" borderId="29" xfId="1135" applyNumberFormat="1" applyFont="1" applyFill="1" applyBorder="1" applyAlignment="1" applyProtection="1">
      <alignment horizontal="left" wrapText="1"/>
    </xf>
    <xf numFmtId="49" fontId="1" fillId="0" borderId="19" xfId="1135" applyNumberFormat="1" applyFont="1" applyFill="1" applyBorder="1" applyAlignment="1" applyProtection="1">
      <alignment horizontal="center" vertical="center" wrapText="1"/>
    </xf>
    <xf numFmtId="49" fontId="1" fillId="0" borderId="19" xfId="1135" applyNumberFormat="1" applyFont="1" applyBorder="1" applyAlignment="1" applyProtection="1">
      <alignment horizontal="center" vertical="center" wrapText="1"/>
    </xf>
    <xf numFmtId="0" fontId="1" fillId="0" borderId="19" xfId="1135" applyFont="1" applyBorder="1" applyAlignment="1" applyProtection="1">
      <alignment horizontal="center" wrapText="1"/>
      <protection locked="0"/>
    </xf>
    <xf numFmtId="49" fontId="45" fillId="0" borderId="27" xfId="1135" applyNumberFormat="1" applyFont="1" applyBorder="1" applyAlignment="1" applyProtection="1">
      <alignment horizontal="center" wrapText="1"/>
    </xf>
    <xf numFmtId="49" fontId="45" fillId="0" borderId="30" xfId="1135" applyNumberFormat="1" applyFont="1" applyBorder="1" applyAlignment="1" applyProtection="1">
      <alignment horizontal="center" wrapText="1"/>
      <protection locked="0"/>
    </xf>
    <xf numFmtId="0" fontId="2" fillId="0" borderId="12" xfId="718" applyFont="1" applyBorder="1" applyAlignment="1">
      <alignment horizontal="center"/>
    </xf>
    <xf numFmtId="0" fontId="2" fillId="0" borderId="18" xfId="718" applyFont="1" applyBorder="1" applyAlignment="1">
      <alignment horizontal="center"/>
    </xf>
    <xf numFmtId="0" fontId="2" fillId="0" borderId="12" xfId="717" applyFont="1" applyBorder="1" applyAlignment="1">
      <alignment horizontal="center"/>
    </xf>
    <xf numFmtId="0" fontId="2" fillId="0" borderId="18" xfId="717" applyFont="1" applyBorder="1" applyAlignment="1">
      <alignment horizontal="center"/>
    </xf>
    <xf numFmtId="0" fontId="1" fillId="0" borderId="12" xfId="718" applyFont="1" applyBorder="1" applyAlignment="1">
      <alignment horizontal="center" vertical="center"/>
    </xf>
    <xf numFmtId="0" fontId="1" fillId="0" borderId="18" xfId="718" applyFont="1" applyBorder="1" applyAlignment="1">
      <alignment horizontal="center" vertical="center"/>
    </xf>
    <xf numFmtId="0" fontId="5" fillId="0" borderId="12" xfId="718" applyFont="1" applyBorder="1" applyAlignment="1">
      <alignment horizontal="center"/>
    </xf>
    <xf numFmtId="0" fontId="5" fillId="0" borderId="18" xfId="718" applyFont="1" applyBorder="1" applyAlignment="1">
      <alignment horizontal="center"/>
    </xf>
    <xf numFmtId="0" fontId="2" fillId="0" borderId="12" xfId="718" applyFont="1" applyBorder="1" applyAlignment="1">
      <alignment horizontal="center" wrapText="1"/>
    </xf>
    <xf numFmtId="0" fontId="2" fillId="0" borderId="18" xfId="718" applyFont="1" applyBorder="1" applyAlignment="1">
      <alignment horizontal="center" wrapText="1"/>
    </xf>
    <xf numFmtId="0" fontId="2" fillId="0" borderId="25" xfId="718" applyFont="1" applyBorder="1" applyAlignment="1">
      <alignment horizontal="center" wrapText="1"/>
    </xf>
    <xf numFmtId="0" fontId="1" fillId="0" borderId="12" xfId="717" applyFont="1" applyBorder="1" applyAlignment="1">
      <alignment horizontal="center" vertical="center"/>
    </xf>
    <xf numFmtId="0" fontId="1" fillId="0" borderId="18" xfId="717" applyFont="1" applyBorder="1" applyAlignment="1">
      <alignment horizontal="center" vertical="center"/>
    </xf>
    <xf numFmtId="0" fontId="5" fillId="0" borderId="12" xfId="717" applyFont="1" applyBorder="1" applyAlignment="1">
      <alignment horizontal="center"/>
    </xf>
    <xf numFmtId="0" fontId="5" fillId="0" borderId="18" xfId="717" applyFont="1" applyBorder="1" applyAlignment="1">
      <alignment horizontal="center"/>
    </xf>
    <xf numFmtId="0" fontId="5" fillId="0" borderId="10" xfId="717" applyFont="1" applyBorder="1" applyAlignment="1">
      <alignment horizontal="center"/>
    </xf>
    <xf numFmtId="0" fontId="2" fillId="0" borderId="12" xfId="717" applyFont="1" applyBorder="1" applyAlignment="1">
      <alignment horizontal="center" wrapText="1"/>
    </xf>
    <xf numFmtId="0" fontId="2" fillId="0" borderId="18" xfId="717" applyFont="1" applyBorder="1" applyAlignment="1">
      <alignment horizontal="center" wrapText="1"/>
    </xf>
  </cellXfs>
  <cellStyles count="1224">
    <cellStyle name="20% - Accent1 2" xfId="1"/>
    <cellStyle name="20% - Accent1 2 2" xfId="2"/>
    <cellStyle name="20% - Accent1 2 2 2" xfId="3"/>
    <cellStyle name="20% - Accent1 2 2 2 2" xfId="4"/>
    <cellStyle name="20% - Accent1 2 2 2 2 2" xfId="5"/>
    <cellStyle name="20% - Accent1 2 2 2 3" xfId="6"/>
    <cellStyle name="20% - Accent1 2 2 2 4" xfId="7"/>
    <cellStyle name="20% - Accent1 2 2 2 4 2" xfId="8"/>
    <cellStyle name="20% - Accent1 2 2 2 4 3" xfId="9"/>
    <cellStyle name="20% - Accent1 2 2 2 4 4" xfId="10"/>
    <cellStyle name="20% - Accent1 2 2 2 5" xfId="11"/>
    <cellStyle name="20% - Accent1 2 2 3" xfId="12"/>
    <cellStyle name="20% - Accent1 2 2 3 2" xfId="13"/>
    <cellStyle name="20% - Accent1 2 2 3 2 2" xfId="14"/>
    <cellStyle name="20% - Accent1 2 2 3 3" xfId="15"/>
    <cellStyle name="20% - Accent1 2 2 4" xfId="16"/>
    <cellStyle name="20% - Accent1 2 2 4 2" xfId="17"/>
    <cellStyle name="20% - Accent1 2 2 5" xfId="18"/>
    <cellStyle name="20% - Accent1 2 2 5 2" xfId="19"/>
    <cellStyle name="20% - Accent1 2 2 5 3" xfId="20"/>
    <cellStyle name="20% - Accent1 2 2 5 4" xfId="21"/>
    <cellStyle name="20% - Accent1 2 2 6" xfId="22"/>
    <cellStyle name="20% - Accent1 2 2 6 2" xfId="23"/>
    <cellStyle name="20% - Accent1 2 2 6 3" xfId="24"/>
    <cellStyle name="20% - Accent1 2 2 6 4" xfId="25"/>
    <cellStyle name="20% - Accent1 2 2 7" xfId="26"/>
    <cellStyle name="20% - Accent1 2 2 8" xfId="27"/>
    <cellStyle name="20% - Accent1 2 2 9" xfId="28"/>
    <cellStyle name="20% - Accent1 2 3" xfId="29"/>
    <cellStyle name="20% - Accent1 2 4" xfId="30"/>
    <cellStyle name="20% - Accent1 2 4 2" xfId="31"/>
    <cellStyle name="20% - Accent1 2 4 3" xfId="32"/>
    <cellStyle name="20% - Accent1 2 4 4" xfId="33"/>
    <cellStyle name="20% - Accent2 2" xfId="34"/>
    <cellStyle name="20% - Accent2 2 2" xfId="35"/>
    <cellStyle name="20% - Accent2 2 2 2" xfId="36"/>
    <cellStyle name="20% - Accent2 2 2 2 2" xfId="37"/>
    <cellStyle name="20% - Accent2 2 2 2 2 2" xfId="38"/>
    <cellStyle name="20% - Accent2 2 2 2 3" xfId="39"/>
    <cellStyle name="20% - Accent2 2 2 2 4" xfId="40"/>
    <cellStyle name="20% - Accent2 2 2 2 4 2" xfId="41"/>
    <cellStyle name="20% - Accent2 2 2 2 4 3" xfId="42"/>
    <cellStyle name="20% - Accent2 2 2 2 4 4" xfId="43"/>
    <cellStyle name="20% - Accent2 2 2 2 5" xfId="44"/>
    <cellStyle name="20% - Accent2 2 2 3" xfId="45"/>
    <cellStyle name="20% - Accent2 2 2 3 2" xfId="46"/>
    <cellStyle name="20% - Accent2 2 2 3 2 2" xfId="47"/>
    <cellStyle name="20% - Accent2 2 2 3 3" xfId="48"/>
    <cellStyle name="20% - Accent2 2 2 4" xfId="49"/>
    <cellStyle name="20% - Accent2 2 2 4 2" xfId="50"/>
    <cellStyle name="20% - Accent2 2 2 5" xfId="51"/>
    <cellStyle name="20% - Accent2 2 2 5 2" xfId="52"/>
    <cellStyle name="20% - Accent2 2 2 5 3" xfId="53"/>
    <cellStyle name="20% - Accent2 2 2 5 4" xfId="54"/>
    <cellStyle name="20% - Accent2 2 2 6" xfId="55"/>
    <cellStyle name="20% - Accent2 2 2 6 2" xfId="56"/>
    <cellStyle name="20% - Accent2 2 2 6 3" xfId="57"/>
    <cellStyle name="20% - Accent2 2 2 6 4" xfId="58"/>
    <cellStyle name="20% - Accent2 2 2 7" xfId="59"/>
    <cellStyle name="20% - Accent2 2 2 8" xfId="60"/>
    <cellStyle name="20% - Accent2 2 2 9" xfId="61"/>
    <cellStyle name="20% - Accent2 2 3" xfId="62"/>
    <cellStyle name="20% - Accent2 2 4" xfId="63"/>
    <cellStyle name="20% - Accent2 2 4 2" xfId="64"/>
    <cellStyle name="20% - Accent2 2 4 3" xfId="65"/>
    <cellStyle name="20% - Accent2 2 4 4" xfId="66"/>
    <cellStyle name="20% - Accent3 2" xfId="67"/>
    <cellStyle name="20% - Accent3 2 2" xfId="68"/>
    <cellStyle name="20% - Accent3 2 2 2" xfId="69"/>
    <cellStyle name="20% - Accent3 2 2 2 2" xfId="70"/>
    <cellStyle name="20% - Accent3 2 2 2 2 2" xfId="71"/>
    <cellStyle name="20% - Accent3 2 2 2 3" xfId="72"/>
    <cellStyle name="20% - Accent3 2 2 2 4" xfId="73"/>
    <cellStyle name="20% - Accent3 2 2 2 4 2" xfId="74"/>
    <cellStyle name="20% - Accent3 2 2 2 4 3" xfId="75"/>
    <cellStyle name="20% - Accent3 2 2 2 4 4" xfId="76"/>
    <cellStyle name="20% - Accent3 2 2 2 5" xfId="77"/>
    <cellStyle name="20% - Accent3 2 2 3" xfId="78"/>
    <cellStyle name="20% - Accent3 2 2 3 2" xfId="79"/>
    <cellStyle name="20% - Accent3 2 2 3 2 2" xfId="80"/>
    <cellStyle name="20% - Accent3 2 2 3 3" xfId="81"/>
    <cellStyle name="20% - Accent3 2 2 4" xfId="82"/>
    <cellStyle name="20% - Accent3 2 2 4 2" xfId="83"/>
    <cellStyle name="20% - Accent3 2 2 5" xfId="84"/>
    <cellStyle name="20% - Accent3 2 2 5 2" xfId="85"/>
    <cellStyle name="20% - Accent3 2 2 5 3" xfId="86"/>
    <cellStyle name="20% - Accent3 2 2 5 4" xfId="87"/>
    <cellStyle name="20% - Accent3 2 2 6" xfId="88"/>
    <cellStyle name="20% - Accent3 2 2 6 2" xfId="89"/>
    <cellStyle name="20% - Accent3 2 2 6 3" xfId="90"/>
    <cellStyle name="20% - Accent3 2 2 6 4" xfId="91"/>
    <cellStyle name="20% - Accent3 2 2 7" xfId="92"/>
    <cellStyle name="20% - Accent3 2 2 8" xfId="93"/>
    <cellStyle name="20% - Accent3 2 2 9" xfId="94"/>
    <cellStyle name="20% - Accent3 2 3" xfId="95"/>
    <cellStyle name="20% - Accent3 2 4" xfId="96"/>
    <cellStyle name="20% - Accent3 2 4 2" xfId="97"/>
    <cellStyle name="20% - Accent3 2 4 3" xfId="98"/>
    <cellStyle name="20% - Accent3 2 4 4" xfId="99"/>
    <cellStyle name="20% - Accent4 2" xfId="100"/>
    <cellStyle name="20% - Accent4 2 2" xfId="101"/>
    <cellStyle name="20% - Accent4 2 2 2" xfId="102"/>
    <cellStyle name="20% - Accent4 2 2 2 2" xfId="103"/>
    <cellStyle name="20% - Accent4 2 2 2 2 2" xfId="104"/>
    <cellStyle name="20% - Accent4 2 2 2 3" xfId="105"/>
    <cellStyle name="20% - Accent4 2 2 2 4" xfId="106"/>
    <cellStyle name="20% - Accent4 2 2 2 4 2" xfId="107"/>
    <cellStyle name="20% - Accent4 2 2 2 4 3" xfId="108"/>
    <cellStyle name="20% - Accent4 2 2 2 4 4" xfId="109"/>
    <cellStyle name="20% - Accent4 2 2 2 5" xfId="110"/>
    <cellStyle name="20% - Accent4 2 2 3" xfId="111"/>
    <cellStyle name="20% - Accent4 2 2 3 2" xfId="112"/>
    <cellStyle name="20% - Accent4 2 2 3 2 2" xfId="113"/>
    <cellStyle name="20% - Accent4 2 2 3 3" xfId="114"/>
    <cellStyle name="20% - Accent4 2 2 4" xfId="115"/>
    <cellStyle name="20% - Accent4 2 2 4 2" xfId="116"/>
    <cellStyle name="20% - Accent4 2 2 5" xfId="117"/>
    <cellStyle name="20% - Accent4 2 2 5 2" xfId="118"/>
    <cellStyle name="20% - Accent4 2 2 5 3" xfId="119"/>
    <cellStyle name="20% - Accent4 2 2 5 4" xfId="120"/>
    <cellStyle name="20% - Accent4 2 2 6" xfId="121"/>
    <cellStyle name="20% - Accent4 2 2 6 2" xfId="122"/>
    <cellStyle name="20% - Accent4 2 2 6 3" xfId="123"/>
    <cellStyle name="20% - Accent4 2 2 6 4" xfId="124"/>
    <cellStyle name="20% - Accent4 2 2 7" xfId="125"/>
    <cellStyle name="20% - Accent4 2 2 8" xfId="126"/>
    <cellStyle name="20% - Accent4 2 2 9" xfId="127"/>
    <cellStyle name="20% - Accent4 2 3" xfId="128"/>
    <cellStyle name="20% - Accent4 2 4" xfId="129"/>
    <cellStyle name="20% - Accent4 2 4 2" xfId="130"/>
    <cellStyle name="20% - Accent4 2 4 3" xfId="131"/>
    <cellStyle name="20% - Accent4 2 4 4" xfId="132"/>
    <cellStyle name="20% - Accent5 2" xfId="133"/>
    <cellStyle name="20% - Accent5 2 2" xfId="134"/>
    <cellStyle name="20% - Accent5 2 2 2" xfId="135"/>
    <cellStyle name="20% - Accent5 2 2 2 2" xfId="136"/>
    <cellStyle name="20% - Accent5 2 2 2 2 2" xfId="137"/>
    <cellStyle name="20% - Accent5 2 2 2 3" xfId="138"/>
    <cellStyle name="20% - Accent5 2 2 2 4" xfId="139"/>
    <cellStyle name="20% - Accent5 2 2 2 4 2" xfId="140"/>
    <cellStyle name="20% - Accent5 2 2 2 4 3" xfId="141"/>
    <cellStyle name="20% - Accent5 2 2 2 4 4" xfId="142"/>
    <cellStyle name="20% - Accent5 2 2 2 5" xfId="143"/>
    <cellStyle name="20% - Accent5 2 2 3" xfId="144"/>
    <cellStyle name="20% - Accent5 2 2 3 2" xfId="145"/>
    <cellStyle name="20% - Accent5 2 2 3 2 2" xfId="146"/>
    <cellStyle name="20% - Accent5 2 2 3 3" xfId="147"/>
    <cellStyle name="20% - Accent5 2 2 4" xfId="148"/>
    <cellStyle name="20% - Accent5 2 2 4 2" xfId="149"/>
    <cellStyle name="20% - Accent5 2 2 5" xfId="150"/>
    <cellStyle name="20% - Accent5 2 2 5 2" xfId="151"/>
    <cellStyle name="20% - Accent5 2 2 5 3" xfId="152"/>
    <cellStyle name="20% - Accent5 2 2 5 4" xfId="153"/>
    <cellStyle name="20% - Accent5 2 2 6" xfId="154"/>
    <cellStyle name="20% - Accent5 2 2 6 2" xfId="155"/>
    <cellStyle name="20% - Accent5 2 2 6 3" xfId="156"/>
    <cellStyle name="20% - Accent5 2 2 6 4" xfId="157"/>
    <cellStyle name="20% - Accent5 2 2 7" xfId="158"/>
    <cellStyle name="20% - Accent5 2 2 8" xfId="159"/>
    <cellStyle name="20% - Accent5 2 2 9" xfId="160"/>
    <cellStyle name="20% - Accent5 2 3" xfId="161"/>
    <cellStyle name="20% - Accent5 2 4" xfId="162"/>
    <cellStyle name="20% - Accent5 2 4 2" xfId="163"/>
    <cellStyle name="20% - Accent5 2 4 3" xfId="164"/>
    <cellStyle name="20% - Accent5 2 4 4" xfId="165"/>
    <cellStyle name="20% - Accent6 2" xfId="166"/>
    <cellStyle name="20% - Accent6 2 2" xfId="167"/>
    <cellStyle name="20% - Accent6 2 2 2" xfId="168"/>
    <cellStyle name="20% - Accent6 2 2 2 2" xfId="169"/>
    <cellStyle name="20% - Accent6 2 2 2 2 2" xfId="170"/>
    <cellStyle name="20% - Accent6 2 2 2 3" xfId="171"/>
    <cellStyle name="20% - Accent6 2 2 2 4" xfId="172"/>
    <cellStyle name="20% - Accent6 2 2 2 4 2" xfId="173"/>
    <cellStyle name="20% - Accent6 2 2 2 4 3" xfId="174"/>
    <cellStyle name="20% - Accent6 2 2 2 4 4" xfId="175"/>
    <cellStyle name="20% - Accent6 2 2 2 5" xfId="176"/>
    <cellStyle name="20% - Accent6 2 2 3" xfId="177"/>
    <cellStyle name="20% - Accent6 2 2 3 2" xfId="178"/>
    <cellStyle name="20% - Accent6 2 2 3 2 2" xfId="179"/>
    <cellStyle name="20% - Accent6 2 2 3 3" xfId="180"/>
    <cellStyle name="20% - Accent6 2 2 4" xfId="181"/>
    <cellStyle name="20% - Accent6 2 2 4 2" xfId="182"/>
    <cellStyle name="20% - Accent6 2 2 5" xfId="183"/>
    <cellStyle name="20% - Accent6 2 2 5 2" xfId="184"/>
    <cellStyle name="20% - Accent6 2 2 5 3" xfId="185"/>
    <cellStyle name="20% - Accent6 2 2 5 4" xfId="186"/>
    <cellStyle name="20% - Accent6 2 2 6" xfId="187"/>
    <cellStyle name="20% - Accent6 2 2 6 2" xfId="188"/>
    <cellStyle name="20% - Accent6 2 2 6 3" xfId="189"/>
    <cellStyle name="20% - Accent6 2 2 6 4" xfId="190"/>
    <cellStyle name="20% - Accent6 2 2 7" xfId="191"/>
    <cellStyle name="20% - Accent6 2 2 8" xfId="192"/>
    <cellStyle name="20% - Accent6 2 2 9" xfId="193"/>
    <cellStyle name="20% - Accent6 2 3" xfId="194"/>
    <cellStyle name="20% - Accent6 2 4" xfId="195"/>
    <cellStyle name="20% - Accent6 2 4 2" xfId="196"/>
    <cellStyle name="20% - Accent6 2 4 3" xfId="197"/>
    <cellStyle name="20% - Accent6 2 4 4" xfId="198"/>
    <cellStyle name="40% - Accent1 2" xfId="199"/>
    <cellStyle name="40% - Accent1 2 2" xfId="200"/>
    <cellStyle name="40% - Accent1 2 2 2" xfId="201"/>
    <cellStyle name="40% - Accent1 2 2 2 2" xfId="202"/>
    <cellStyle name="40% - Accent1 2 2 2 2 2" xfId="203"/>
    <cellStyle name="40% - Accent1 2 2 2 3" xfId="204"/>
    <cellStyle name="40% - Accent1 2 2 2 4" xfId="205"/>
    <cellStyle name="40% - Accent1 2 2 2 4 2" xfId="206"/>
    <cellStyle name="40% - Accent1 2 2 2 4 3" xfId="207"/>
    <cellStyle name="40% - Accent1 2 2 2 4 4" xfId="208"/>
    <cellStyle name="40% - Accent1 2 2 2 5" xfId="209"/>
    <cellStyle name="40% - Accent1 2 2 3" xfId="210"/>
    <cellStyle name="40% - Accent1 2 2 3 2" xfId="211"/>
    <cellStyle name="40% - Accent1 2 2 3 2 2" xfId="212"/>
    <cellStyle name="40% - Accent1 2 2 3 3" xfId="213"/>
    <cellStyle name="40% - Accent1 2 2 4" xfId="214"/>
    <cellStyle name="40% - Accent1 2 2 4 2" xfId="215"/>
    <cellStyle name="40% - Accent1 2 2 5" xfId="216"/>
    <cellStyle name="40% - Accent1 2 2 5 2" xfId="217"/>
    <cellStyle name="40% - Accent1 2 2 5 3" xfId="218"/>
    <cellStyle name="40% - Accent1 2 2 5 4" xfId="219"/>
    <cellStyle name="40% - Accent1 2 2 6" xfId="220"/>
    <cellStyle name="40% - Accent1 2 2 6 2" xfId="221"/>
    <cellStyle name="40% - Accent1 2 2 6 3" xfId="222"/>
    <cellStyle name="40% - Accent1 2 2 6 4" xfId="223"/>
    <cellStyle name="40% - Accent1 2 2 7" xfId="224"/>
    <cellStyle name="40% - Accent1 2 2 8" xfId="225"/>
    <cellStyle name="40% - Accent1 2 2 9" xfId="226"/>
    <cellStyle name="40% - Accent1 2 3" xfId="227"/>
    <cellStyle name="40% - Accent1 2 4" xfId="228"/>
    <cellStyle name="40% - Accent1 2 4 2" xfId="229"/>
    <cellStyle name="40% - Accent1 2 4 3" xfId="230"/>
    <cellStyle name="40% - Accent1 2 4 4" xfId="231"/>
    <cellStyle name="40% - Accent2 2" xfId="232"/>
    <cellStyle name="40% - Accent2 2 2" xfId="233"/>
    <cellStyle name="40% - Accent2 2 2 2" xfId="234"/>
    <cellStyle name="40% - Accent2 2 2 2 2" xfId="235"/>
    <cellStyle name="40% - Accent2 2 2 2 2 2" xfId="236"/>
    <cellStyle name="40% - Accent2 2 2 2 3" xfId="237"/>
    <cellStyle name="40% - Accent2 2 2 2 4" xfId="238"/>
    <cellStyle name="40% - Accent2 2 2 2 4 2" xfId="239"/>
    <cellStyle name="40% - Accent2 2 2 2 4 3" xfId="240"/>
    <cellStyle name="40% - Accent2 2 2 2 4 4" xfId="241"/>
    <cellStyle name="40% - Accent2 2 2 2 5" xfId="242"/>
    <cellStyle name="40% - Accent2 2 2 3" xfId="243"/>
    <cellStyle name="40% - Accent2 2 2 3 2" xfId="244"/>
    <cellStyle name="40% - Accent2 2 2 3 2 2" xfId="245"/>
    <cellStyle name="40% - Accent2 2 2 3 3" xfId="246"/>
    <cellStyle name="40% - Accent2 2 2 4" xfId="247"/>
    <cellStyle name="40% - Accent2 2 2 4 2" xfId="248"/>
    <cellStyle name="40% - Accent2 2 2 5" xfId="249"/>
    <cellStyle name="40% - Accent2 2 2 5 2" xfId="250"/>
    <cellStyle name="40% - Accent2 2 2 5 3" xfId="251"/>
    <cellStyle name="40% - Accent2 2 2 5 4" xfId="252"/>
    <cellStyle name="40% - Accent2 2 2 6" xfId="253"/>
    <cellStyle name="40% - Accent2 2 2 6 2" xfId="254"/>
    <cellStyle name="40% - Accent2 2 2 6 3" xfId="255"/>
    <cellStyle name="40% - Accent2 2 2 6 4" xfId="256"/>
    <cellStyle name="40% - Accent2 2 2 7" xfId="257"/>
    <cellStyle name="40% - Accent2 2 2 8" xfId="258"/>
    <cellStyle name="40% - Accent2 2 2 9" xfId="259"/>
    <cellStyle name="40% - Accent2 2 3" xfId="260"/>
    <cellStyle name="40% - Accent2 2 4" xfId="261"/>
    <cellStyle name="40% - Accent2 2 4 2" xfId="262"/>
    <cellStyle name="40% - Accent2 2 4 3" xfId="263"/>
    <cellStyle name="40% - Accent2 2 4 4" xfId="264"/>
    <cellStyle name="40% - Accent3 2" xfId="265"/>
    <cellStyle name="40% - Accent3 2 2" xfId="266"/>
    <cellStyle name="40% - Accent3 2 2 2" xfId="267"/>
    <cellStyle name="40% - Accent3 2 2 2 2" xfId="268"/>
    <cellStyle name="40% - Accent3 2 2 2 2 2" xfId="269"/>
    <cellStyle name="40% - Accent3 2 2 2 3" xfId="270"/>
    <cellStyle name="40% - Accent3 2 2 2 4" xfId="271"/>
    <cellStyle name="40% - Accent3 2 2 2 4 2" xfId="272"/>
    <cellStyle name="40% - Accent3 2 2 2 4 3" xfId="273"/>
    <cellStyle name="40% - Accent3 2 2 2 4 4" xfId="274"/>
    <cellStyle name="40% - Accent3 2 2 2 5" xfId="275"/>
    <cellStyle name="40% - Accent3 2 2 3" xfId="276"/>
    <cellStyle name="40% - Accent3 2 2 3 2" xfId="277"/>
    <cellStyle name="40% - Accent3 2 2 3 2 2" xfId="278"/>
    <cellStyle name="40% - Accent3 2 2 3 3" xfId="279"/>
    <cellStyle name="40% - Accent3 2 2 4" xfId="280"/>
    <cellStyle name="40% - Accent3 2 2 4 2" xfId="281"/>
    <cellStyle name="40% - Accent3 2 2 5" xfId="282"/>
    <cellStyle name="40% - Accent3 2 2 5 2" xfId="283"/>
    <cellStyle name="40% - Accent3 2 2 5 3" xfId="284"/>
    <cellStyle name="40% - Accent3 2 2 5 4" xfId="285"/>
    <cellStyle name="40% - Accent3 2 2 6" xfId="286"/>
    <cellStyle name="40% - Accent3 2 2 6 2" xfId="287"/>
    <cellStyle name="40% - Accent3 2 2 6 3" xfId="288"/>
    <cellStyle name="40% - Accent3 2 2 6 4" xfId="289"/>
    <cellStyle name="40% - Accent3 2 2 7" xfId="290"/>
    <cellStyle name="40% - Accent3 2 2 8" xfId="291"/>
    <cellStyle name="40% - Accent3 2 2 9" xfId="292"/>
    <cellStyle name="40% - Accent3 2 3" xfId="293"/>
    <cellStyle name="40% - Accent3 2 4" xfId="294"/>
    <cellStyle name="40% - Accent3 2 4 2" xfId="295"/>
    <cellStyle name="40% - Accent3 2 4 3" xfId="296"/>
    <cellStyle name="40% - Accent3 2 4 4" xfId="297"/>
    <cellStyle name="40% - Accent4 2" xfId="298"/>
    <cellStyle name="40% - Accent4 2 2" xfId="299"/>
    <cellStyle name="40% - Accent4 2 2 2" xfId="300"/>
    <cellStyle name="40% - Accent4 2 2 2 2" xfId="301"/>
    <cellStyle name="40% - Accent4 2 2 2 2 2" xfId="302"/>
    <cellStyle name="40% - Accent4 2 2 2 3" xfId="303"/>
    <cellStyle name="40% - Accent4 2 2 2 4" xfId="304"/>
    <cellStyle name="40% - Accent4 2 2 2 4 2" xfId="305"/>
    <cellStyle name="40% - Accent4 2 2 2 4 3" xfId="306"/>
    <cellStyle name="40% - Accent4 2 2 2 4 4" xfId="307"/>
    <cellStyle name="40% - Accent4 2 2 2 5" xfId="308"/>
    <cellStyle name="40% - Accent4 2 2 3" xfId="309"/>
    <cellStyle name="40% - Accent4 2 2 3 2" xfId="310"/>
    <cellStyle name="40% - Accent4 2 2 3 2 2" xfId="311"/>
    <cellStyle name="40% - Accent4 2 2 3 3" xfId="312"/>
    <cellStyle name="40% - Accent4 2 2 4" xfId="313"/>
    <cellStyle name="40% - Accent4 2 2 4 2" xfId="314"/>
    <cellStyle name="40% - Accent4 2 2 5" xfId="315"/>
    <cellStyle name="40% - Accent4 2 2 5 2" xfId="316"/>
    <cellStyle name="40% - Accent4 2 2 5 3" xfId="317"/>
    <cellStyle name="40% - Accent4 2 2 5 4" xfId="318"/>
    <cellStyle name="40% - Accent4 2 2 6" xfId="319"/>
    <cellStyle name="40% - Accent4 2 2 6 2" xfId="320"/>
    <cellStyle name="40% - Accent4 2 2 6 3" xfId="321"/>
    <cellStyle name="40% - Accent4 2 2 6 4" xfId="322"/>
    <cellStyle name="40% - Accent4 2 2 7" xfId="323"/>
    <cellStyle name="40% - Accent4 2 2 8" xfId="324"/>
    <cellStyle name="40% - Accent4 2 2 9" xfId="325"/>
    <cellStyle name="40% - Accent4 2 3" xfId="326"/>
    <cellStyle name="40% - Accent4 2 4" xfId="327"/>
    <cellStyle name="40% - Accent4 2 4 2" xfId="328"/>
    <cellStyle name="40% - Accent4 2 4 3" xfId="329"/>
    <cellStyle name="40% - Accent4 2 4 4" xfId="330"/>
    <cellStyle name="40% - Accent5 2" xfId="331"/>
    <cellStyle name="40% - Accent5 2 2" xfId="332"/>
    <cellStyle name="40% - Accent5 2 2 2" xfId="333"/>
    <cellStyle name="40% - Accent5 2 2 2 2" xfId="334"/>
    <cellStyle name="40% - Accent5 2 2 2 2 2" xfId="335"/>
    <cellStyle name="40% - Accent5 2 2 2 3" xfId="336"/>
    <cellStyle name="40% - Accent5 2 2 2 4" xfId="337"/>
    <cellStyle name="40% - Accent5 2 2 2 4 2" xfId="338"/>
    <cellStyle name="40% - Accent5 2 2 2 4 3" xfId="339"/>
    <cellStyle name="40% - Accent5 2 2 2 4 4" xfId="340"/>
    <cellStyle name="40% - Accent5 2 2 2 5" xfId="341"/>
    <cellStyle name="40% - Accent5 2 2 3" xfId="342"/>
    <cellStyle name="40% - Accent5 2 2 3 2" xfId="343"/>
    <cellStyle name="40% - Accent5 2 2 3 2 2" xfId="344"/>
    <cellStyle name="40% - Accent5 2 2 3 3" xfId="345"/>
    <cellStyle name="40% - Accent5 2 2 4" xfId="346"/>
    <cellStyle name="40% - Accent5 2 2 4 2" xfId="347"/>
    <cellStyle name="40% - Accent5 2 2 5" xfId="348"/>
    <cellStyle name="40% - Accent5 2 2 5 2" xfId="349"/>
    <cellStyle name="40% - Accent5 2 2 5 3" xfId="350"/>
    <cellStyle name="40% - Accent5 2 2 5 4" xfId="351"/>
    <cellStyle name="40% - Accent5 2 2 6" xfId="352"/>
    <cellStyle name="40% - Accent5 2 2 6 2" xfId="353"/>
    <cellStyle name="40% - Accent5 2 2 6 3" xfId="354"/>
    <cellStyle name="40% - Accent5 2 2 6 4" xfId="355"/>
    <cellStyle name="40% - Accent5 2 2 7" xfId="356"/>
    <cellStyle name="40% - Accent5 2 2 8" xfId="357"/>
    <cellStyle name="40% - Accent5 2 2 9" xfId="358"/>
    <cellStyle name="40% - Accent5 2 3" xfId="359"/>
    <cellStyle name="40% - Accent5 2 4" xfId="360"/>
    <cellStyle name="40% - Accent5 2 4 2" xfId="361"/>
    <cellStyle name="40% - Accent5 2 4 3" xfId="362"/>
    <cellStyle name="40% - Accent5 2 4 4" xfId="363"/>
    <cellStyle name="40% - Accent6 2" xfId="364"/>
    <cellStyle name="40% - Accent6 2 2" xfId="365"/>
    <cellStyle name="40% - Accent6 2 2 2" xfId="366"/>
    <cellStyle name="40% - Accent6 2 2 2 2" xfId="367"/>
    <cellStyle name="40% - Accent6 2 2 2 2 2" xfId="368"/>
    <cellStyle name="40% - Accent6 2 2 2 3" xfId="369"/>
    <cellStyle name="40% - Accent6 2 2 2 4" xfId="370"/>
    <cellStyle name="40% - Accent6 2 2 2 4 2" xfId="371"/>
    <cellStyle name="40% - Accent6 2 2 2 4 3" xfId="372"/>
    <cellStyle name="40% - Accent6 2 2 2 4 4" xfId="373"/>
    <cellStyle name="40% - Accent6 2 2 2 5" xfId="374"/>
    <cellStyle name="40% - Accent6 2 2 3" xfId="375"/>
    <cellStyle name="40% - Accent6 2 2 3 2" xfId="376"/>
    <cellStyle name="40% - Accent6 2 2 3 2 2" xfId="377"/>
    <cellStyle name="40% - Accent6 2 2 3 3" xfId="378"/>
    <cellStyle name="40% - Accent6 2 2 4" xfId="379"/>
    <cellStyle name="40% - Accent6 2 2 4 2" xfId="380"/>
    <cellStyle name="40% - Accent6 2 2 5" xfId="381"/>
    <cellStyle name="40% - Accent6 2 2 5 2" xfId="382"/>
    <cellStyle name="40% - Accent6 2 2 5 3" xfId="383"/>
    <cellStyle name="40% - Accent6 2 2 5 4" xfId="384"/>
    <cellStyle name="40% - Accent6 2 2 6" xfId="385"/>
    <cellStyle name="40% - Accent6 2 2 6 2" xfId="386"/>
    <cellStyle name="40% - Accent6 2 2 6 3" xfId="387"/>
    <cellStyle name="40% - Accent6 2 2 6 4" xfId="388"/>
    <cellStyle name="40% - Accent6 2 2 7" xfId="389"/>
    <cellStyle name="40% - Accent6 2 2 8" xfId="390"/>
    <cellStyle name="40% - Accent6 2 2 9" xfId="391"/>
    <cellStyle name="40% - Accent6 2 3" xfId="392"/>
    <cellStyle name="40% - Accent6 2 4" xfId="393"/>
    <cellStyle name="40% - Accent6 2 4 2" xfId="394"/>
    <cellStyle name="40% - Accent6 2 4 3" xfId="395"/>
    <cellStyle name="40% - Accent6 2 4 4" xfId="396"/>
    <cellStyle name="60% - Accent1 2" xfId="397"/>
    <cellStyle name="60% - Accent1 2 2" xfId="398"/>
    <cellStyle name="60% - Accent1 2 2 2" xfId="399"/>
    <cellStyle name="60% - Accent1 2 2 2 2" xfId="400"/>
    <cellStyle name="60% - Accent1 2 2 3" xfId="401"/>
    <cellStyle name="60% - Accent1 2 2 4" xfId="402"/>
    <cellStyle name="60% - Accent1 2 2 5" xfId="403"/>
    <cellStyle name="60% - Accent1 2 3" xfId="404"/>
    <cellStyle name="60% - Accent2 2" xfId="405"/>
    <cellStyle name="60% - Accent2 2 2" xfId="406"/>
    <cellStyle name="60% - Accent2 2 2 2" xfId="407"/>
    <cellStyle name="60% - Accent2 2 2 2 2" xfId="408"/>
    <cellStyle name="60% - Accent2 2 2 3" xfId="409"/>
    <cellStyle name="60% - Accent2 2 2 4" xfId="410"/>
    <cellStyle name="60% - Accent2 2 2 5" xfId="411"/>
    <cellStyle name="60% - Accent2 2 3" xfId="412"/>
    <cellStyle name="60% - Accent3 2" xfId="413"/>
    <cellStyle name="60% - Accent3 2 2" xfId="414"/>
    <cellStyle name="60% - Accent3 2 2 2" xfId="415"/>
    <cellStyle name="60% - Accent3 2 2 2 2" xfId="416"/>
    <cellStyle name="60% - Accent3 2 2 3" xfId="417"/>
    <cellStyle name="60% - Accent3 2 2 4" xfId="418"/>
    <cellStyle name="60% - Accent3 2 2 5" xfId="419"/>
    <cellStyle name="60% - Accent3 2 3" xfId="420"/>
    <cellStyle name="60% - Accent4 2" xfId="421"/>
    <cellStyle name="60% - Accent4 2 2" xfId="422"/>
    <cellStyle name="60% - Accent4 2 2 2" xfId="423"/>
    <cellStyle name="60% - Accent4 2 2 2 2" xfId="424"/>
    <cellStyle name="60% - Accent4 2 2 3" xfId="425"/>
    <cellStyle name="60% - Accent4 2 2 4" xfId="426"/>
    <cellStyle name="60% - Accent4 2 2 5" xfId="427"/>
    <cellStyle name="60% - Accent4 2 3" xfId="428"/>
    <cellStyle name="60% - Accent5 2" xfId="429"/>
    <cellStyle name="60% - Accent5 2 2" xfId="430"/>
    <cellStyle name="60% - Accent5 2 2 2" xfId="431"/>
    <cellStyle name="60% - Accent5 2 2 2 2" xfId="432"/>
    <cellStyle name="60% - Accent5 2 2 3" xfId="433"/>
    <cellStyle name="60% - Accent5 2 2 4" xfId="434"/>
    <cellStyle name="60% - Accent5 2 2 5" xfId="435"/>
    <cellStyle name="60% - Accent5 2 3" xfId="436"/>
    <cellStyle name="60% - Accent6 2" xfId="437"/>
    <cellStyle name="60% - Accent6 2 2" xfId="438"/>
    <cellStyle name="60% - Accent6 2 2 2" xfId="439"/>
    <cellStyle name="60% - Accent6 2 2 2 2" xfId="440"/>
    <cellStyle name="60% - Accent6 2 2 3" xfId="441"/>
    <cellStyle name="60% - Accent6 2 2 4" xfId="442"/>
    <cellStyle name="60% - Accent6 2 2 5" xfId="443"/>
    <cellStyle name="60% - Accent6 2 3" xfId="444"/>
    <cellStyle name="Accent1 2" xfId="445"/>
    <cellStyle name="Accent1 2 2" xfId="446"/>
    <cellStyle name="Accent1 2 2 2" xfId="447"/>
    <cellStyle name="Accent1 2 2 2 2" xfId="448"/>
    <cellStyle name="Accent1 2 2 3" xfId="449"/>
    <cellStyle name="Accent1 2 2 4" xfId="450"/>
    <cellStyle name="Accent1 2 2 5" xfId="451"/>
    <cellStyle name="Accent1 2 3" xfId="452"/>
    <cellStyle name="Accent2 2" xfId="453"/>
    <cellStyle name="Accent2 2 2" xfId="454"/>
    <cellStyle name="Accent2 2 2 2" xfId="455"/>
    <cellStyle name="Accent2 2 2 2 2" xfId="456"/>
    <cellStyle name="Accent2 2 2 3" xfId="457"/>
    <cellStyle name="Accent2 2 2 4" xfId="458"/>
    <cellStyle name="Accent2 2 2 5" xfId="459"/>
    <cellStyle name="Accent2 2 3" xfId="460"/>
    <cellStyle name="Accent3 2" xfId="461"/>
    <cellStyle name="Accent3 2 2" xfId="462"/>
    <cellStyle name="Accent3 2 2 2" xfId="463"/>
    <cellStyle name="Accent3 2 2 2 2" xfId="464"/>
    <cellStyle name="Accent3 2 2 3" xfId="465"/>
    <cellStyle name="Accent3 2 2 4" xfId="466"/>
    <cellStyle name="Accent3 2 2 5" xfId="467"/>
    <cellStyle name="Accent3 2 3" xfId="468"/>
    <cellStyle name="Accent4 2" xfId="469"/>
    <cellStyle name="Accent4 2 2" xfId="470"/>
    <cellStyle name="Accent4 2 2 2" xfId="471"/>
    <cellStyle name="Accent4 2 2 2 2" xfId="472"/>
    <cellStyle name="Accent4 2 2 3" xfId="473"/>
    <cellStyle name="Accent4 2 2 4" xfId="474"/>
    <cellStyle name="Accent4 2 2 5" xfId="475"/>
    <cellStyle name="Accent4 2 3" xfId="476"/>
    <cellStyle name="Accent5 2" xfId="477"/>
    <cellStyle name="Accent5 2 2" xfId="478"/>
    <cellStyle name="Accent5 2 2 2" xfId="479"/>
    <cellStyle name="Accent5 2 2 2 2" xfId="480"/>
    <cellStyle name="Accent5 2 2 3" xfId="481"/>
    <cellStyle name="Accent5 2 2 4" xfId="482"/>
    <cellStyle name="Accent5 2 2 5" xfId="483"/>
    <cellStyle name="Accent5 2 3" xfId="484"/>
    <cellStyle name="Accent6 2" xfId="485"/>
    <cellStyle name="Accent6 2 2" xfId="486"/>
    <cellStyle name="Accent6 2 2 2" xfId="487"/>
    <cellStyle name="Accent6 2 2 2 2" xfId="488"/>
    <cellStyle name="Accent6 2 2 3" xfId="489"/>
    <cellStyle name="Accent6 2 2 4" xfId="490"/>
    <cellStyle name="Accent6 2 2 5" xfId="491"/>
    <cellStyle name="Accent6 2 3" xfId="492"/>
    <cellStyle name="Bad 2" xfId="493"/>
    <cellStyle name="Bad 2 2" xfId="494"/>
    <cellStyle name="Bad 2 2 2" xfId="495"/>
    <cellStyle name="Bad 2 2 2 2" xfId="496"/>
    <cellStyle name="Bad 2 2 3" xfId="497"/>
    <cellStyle name="Bad 2 2 4" xfId="498"/>
    <cellStyle name="Bad 2 2 5" xfId="499"/>
    <cellStyle name="Bad 2 3" xfId="500"/>
    <cellStyle name="Bad 2 4" xfId="501"/>
    <cellStyle name="Calculation 2" xfId="502"/>
    <cellStyle name="Calculation 2 2" xfId="503"/>
    <cellStyle name="Calculation 2 2 2" xfId="504"/>
    <cellStyle name="Calculation 2 2 2 2" xfId="505"/>
    <cellStyle name="Calculation 2 2 3" xfId="506"/>
    <cellStyle name="Calculation 2 2 4" xfId="507"/>
    <cellStyle name="Calculation 2 2 4 2" xfId="508"/>
    <cellStyle name="Calculation 2 2 5" xfId="509"/>
    <cellStyle name="Calculation 2 2 6" xfId="510"/>
    <cellStyle name="Calculation 2 3" xfId="511"/>
    <cellStyle name="Calculation 2 4" xfId="512"/>
    <cellStyle name="Calculation 3" xfId="513"/>
    <cellStyle name="Calculation 4" xfId="514"/>
    <cellStyle name="Check Cell 2" xfId="515"/>
    <cellStyle name="Check Cell 2 2" xfId="516"/>
    <cellStyle name="Check Cell 2 2 2" xfId="517"/>
    <cellStyle name="Check Cell 2 2 2 2" xfId="518"/>
    <cellStyle name="Check Cell 2 2 3" xfId="519"/>
    <cellStyle name="Check Cell 2 2 4" xfId="520"/>
    <cellStyle name="Check Cell 2 2 5" xfId="521"/>
    <cellStyle name="Check Cell 2 3" xfId="522"/>
    <cellStyle name="Comma 2" xfId="523"/>
    <cellStyle name="Comma 2 2" xfId="524"/>
    <cellStyle name="Comma 2 3" xfId="525"/>
    <cellStyle name="Comma 2 3 2" xfId="526"/>
    <cellStyle name="Comma 2 3 3" xfId="527"/>
    <cellStyle name="Comma 2 3 3 2" xfId="528"/>
    <cellStyle name="Comma 2 3 3 3" xfId="529"/>
    <cellStyle name="Comma 2 3 3 4" xfId="530"/>
    <cellStyle name="Comma 2 4" xfId="531"/>
    <cellStyle name="Comma 2 5" xfId="532"/>
    <cellStyle name="Comma 3" xfId="533"/>
    <cellStyle name="Comma 3 2" xfId="534"/>
    <cellStyle name="Comma 3 2 2" xfId="535"/>
    <cellStyle name="Comma 3 2 3" xfId="536"/>
    <cellStyle name="Comma 3 2 3 2" xfId="537"/>
    <cellStyle name="Comma 3 2 3 3" xfId="538"/>
    <cellStyle name="Comma 3 2 4" xfId="539"/>
    <cellStyle name="Comma 3 2 5" xfId="540"/>
    <cellStyle name="Comma 3 2 6" xfId="541"/>
    <cellStyle name="Comma 3 3" xfId="542"/>
    <cellStyle name="Comma 3 4" xfId="543"/>
    <cellStyle name="Comma 3 5" xfId="544"/>
    <cellStyle name="Comma 3 6" xfId="545"/>
    <cellStyle name="Comma 4" xfId="546"/>
    <cellStyle name="Comma 4 2" xfId="547"/>
    <cellStyle name="Comma 4 3" xfId="548"/>
    <cellStyle name="Comma 4 4" xfId="549"/>
    <cellStyle name="Comma 5" xfId="550"/>
    <cellStyle name="Currency 2" xfId="551"/>
    <cellStyle name="Currency 2 2" xfId="552"/>
    <cellStyle name="Currency 2 2 2" xfId="553"/>
    <cellStyle name="Currency 2 2 2 2" xfId="554"/>
    <cellStyle name="Currency 2 2 3" xfId="555"/>
    <cellStyle name="Currency 2 2 4" xfId="556"/>
    <cellStyle name="Currency 2 3" xfId="557"/>
    <cellStyle name="Currency 2 3 2" xfId="558"/>
    <cellStyle name="Currency 2 4" xfId="559"/>
    <cellStyle name="Currency 2 5" xfId="560"/>
    <cellStyle name="Currency 2 6" xfId="561"/>
    <cellStyle name="Currency 3" xfId="562"/>
    <cellStyle name="Explanatory Text 2" xfId="563"/>
    <cellStyle name="Explanatory Text 2 2" xfId="564"/>
    <cellStyle name="Explanatory Text 2 2 2" xfId="565"/>
    <cellStyle name="Explanatory Text 2 2 2 2" xfId="566"/>
    <cellStyle name="Explanatory Text 2 2 3" xfId="567"/>
    <cellStyle name="Explanatory Text 2 2 4" xfId="568"/>
    <cellStyle name="Explanatory Text 2 3" xfId="569"/>
    <cellStyle name="Good 2" xfId="570"/>
    <cellStyle name="Good 2 2" xfId="571"/>
    <cellStyle name="Good 2 2 2" xfId="572"/>
    <cellStyle name="Good 2 2 2 2" xfId="573"/>
    <cellStyle name="Good 2 2 3" xfId="574"/>
    <cellStyle name="Good 2 2 4" xfId="575"/>
    <cellStyle name="Good 2 2 5" xfId="576"/>
    <cellStyle name="Good 2 3" xfId="577"/>
    <cellStyle name="Heading 1 2" xfId="578"/>
    <cellStyle name="Heading 1 2 2" xfId="579"/>
    <cellStyle name="Heading 1 2 2 2" xfId="580"/>
    <cellStyle name="Heading 1 2 2 2 2" xfId="581"/>
    <cellStyle name="Heading 1 2 2 3" xfId="582"/>
    <cellStyle name="Heading 1 2 2 4" xfId="583"/>
    <cellStyle name="Heading 1 2 3" xfId="584"/>
    <cellStyle name="Heading 2 2" xfId="585"/>
    <cellStyle name="Heading 2 2 2" xfId="586"/>
    <cellStyle name="Heading 2 2 2 2" xfId="587"/>
    <cellStyle name="Heading 2 2 2 2 2" xfId="588"/>
    <cellStyle name="Heading 2 2 2 3" xfId="589"/>
    <cellStyle name="Heading 2 2 2 4" xfId="590"/>
    <cellStyle name="Heading 2 2 3" xfId="591"/>
    <cellStyle name="Heading 3 2" xfId="592"/>
    <cellStyle name="Heading 3 2 2" xfId="593"/>
    <cellStyle name="Heading 3 2 2 2" xfId="594"/>
    <cellStyle name="Heading 3 2 2 2 2" xfId="595"/>
    <cellStyle name="Heading 3 2 2 3" xfId="596"/>
    <cellStyle name="Heading 3 2 2 4" xfId="597"/>
    <cellStyle name="Heading 3 2 3" xfId="598"/>
    <cellStyle name="Heading 4 2" xfId="599"/>
    <cellStyle name="Heading 4 2 2" xfId="600"/>
    <cellStyle name="Heading 4 2 2 2" xfId="601"/>
    <cellStyle name="Heading 4 2 2 2 2" xfId="602"/>
    <cellStyle name="Heading 4 2 2 3" xfId="603"/>
    <cellStyle name="Heading 4 2 2 4" xfId="604"/>
    <cellStyle name="Heading 4 2 3" xfId="605"/>
    <cellStyle name="Hyperlink 2" xfId="606"/>
    <cellStyle name="Hyperlink 3" xfId="607"/>
    <cellStyle name="Input 2" xfId="608"/>
    <cellStyle name="Input 2 2" xfId="609"/>
    <cellStyle name="Input 2 2 2" xfId="610"/>
    <cellStyle name="Input 2 2 2 2" xfId="611"/>
    <cellStyle name="Input 2 2 3" xfId="612"/>
    <cellStyle name="Input 2 2 4" xfId="613"/>
    <cellStyle name="Input 2 2 5" xfId="614"/>
    <cellStyle name="Input 2 3" xfId="615"/>
    <cellStyle name="Input 3" xfId="616"/>
    <cellStyle name="Input 4" xfId="617"/>
    <cellStyle name="Input 5" xfId="618"/>
    <cellStyle name="Linked Cell 2" xfId="619"/>
    <cellStyle name="Linked Cell 2 2" xfId="620"/>
    <cellStyle name="Linked Cell 2 2 2" xfId="621"/>
    <cellStyle name="Linked Cell 2 2 2 2" xfId="622"/>
    <cellStyle name="Linked Cell 2 2 3" xfId="623"/>
    <cellStyle name="Linked Cell 2 2 4" xfId="624"/>
    <cellStyle name="Linked Cell 2 3" xfId="625"/>
    <cellStyle name="Neutral 2" xfId="626"/>
    <cellStyle name="Neutral 2 2" xfId="627"/>
    <cellStyle name="Neutral 2 2 2" xfId="628"/>
    <cellStyle name="Neutral 2 2 2 2" xfId="629"/>
    <cellStyle name="Neutral 2 2 3" xfId="630"/>
    <cellStyle name="Neutral 2 2 4" xfId="631"/>
    <cellStyle name="Neutral 2 2 5" xfId="632"/>
    <cellStyle name="Neutral 2 3" xfId="633"/>
    <cellStyle name="Neutral 3" xfId="634"/>
    <cellStyle name="Normal" xfId="0" builtinId="0"/>
    <cellStyle name="Normal 10" xfId="635"/>
    <cellStyle name="Normal 10 2" xfId="636"/>
    <cellStyle name="Normal 10 2 2" xfId="637"/>
    <cellStyle name="Normal 10 3" xfId="638"/>
    <cellStyle name="Normal 10 3 2" xfId="639"/>
    <cellStyle name="Normal 10 4" xfId="640"/>
    <cellStyle name="Normal 10 5" xfId="641"/>
    <cellStyle name="Normal 11" xfId="642"/>
    <cellStyle name="Normal 11 2" xfId="643"/>
    <cellStyle name="Normal 11 2 2" xfId="644"/>
    <cellStyle name="Normal 11 2 2 2" xfId="645"/>
    <cellStyle name="Normal 11 2 3" xfId="646"/>
    <cellStyle name="Normal 11 2 3 2" xfId="647"/>
    <cellStyle name="Normal 11 2 3 3" xfId="648"/>
    <cellStyle name="Normal 11 2 3 4" xfId="649"/>
    <cellStyle name="Normal 11 2 4" xfId="650"/>
    <cellStyle name="Normal 11 2 5" xfId="651"/>
    <cellStyle name="Normal 11 2 6" xfId="652"/>
    <cellStyle name="Normal 11 3" xfId="653"/>
    <cellStyle name="Normal 11 4" xfId="654"/>
    <cellStyle name="Normal 11 5" xfId="655"/>
    <cellStyle name="Normal 11 6" xfId="656"/>
    <cellStyle name="Normal 11 6 2" xfId="657"/>
    <cellStyle name="Normal 11 6 3" xfId="658"/>
    <cellStyle name="Normal 11 6 4" xfId="659"/>
    <cellStyle name="Normal 11 6 4 2" xfId="660"/>
    <cellStyle name="Normal 11 7" xfId="661"/>
    <cellStyle name="Normal 11 8" xfId="662"/>
    <cellStyle name="Normal 11 9" xfId="663"/>
    <cellStyle name="Normal 12" xfId="664"/>
    <cellStyle name="Normal 12 2" xfId="665"/>
    <cellStyle name="Normal 12 2 2" xfId="666"/>
    <cellStyle name="Normal 12 3" xfId="667"/>
    <cellStyle name="Normal 12 3 2" xfId="668"/>
    <cellStyle name="Normal 12 3 3" xfId="669"/>
    <cellStyle name="Normal 12 3 4" xfId="670"/>
    <cellStyle name="Normal 12 4" xfId="671"/>
    <cellStyle name="Normal 12 5" xfId="672"/>
    <cellStyle name="Normal 12 6" xfId="673"/>
    <cellStyle name="Normal 13" xfId="674"/>
    <cellStyle name="Normal 13 2" xfId="675"/>
    <cellStyle name="Normal 13 2 2" xfId="676"/>
    <cellStyle name="Normal 13 3" xfId="677"/>
    <cellStyle name="Normal 14" xfId="678"/>
    <cellStyle name="Normal 14 2" xfId="679"/>
    <cellStyle name="Normal 14 2 2" xfId="680"/>
    <cellStyle name="Normal 14 3" xfId="681"/>
    <cellStyle name="Normal 14 4" xfId="682"/>
    <cellStyle name="Normal 14 5" xfId="683"/>
    <cellStyle name="Normal 14 5 2" xfId="684"/>
    <cellStyle name="Normal 14 6" xfId="685"/>
    <cellStyle name="Normal 14 7" xfId="686"/>
    <cellStyle name="Normal 15" xfId="687"/>
    <cellStyle name="Normal 15 2" xfId="688"/>
    <cellStyle name="Normal 15 2 2" xfId="689"/>
    <cellStyle name="Normal 15 3" xfId="690"/>
    <cellStyle name="Normal 15 4" xfId="691"/>
    <cellStyle name="Normal 15 4 2" xfId="692"/>
    <cellStyle name="Normal 15 4 2 2" xfId="693"/>
    <cellStyle name="Normal 15 4 3" xfId="694"/>
    <cellStyle name="Normal 15 5" xfId="695"/>
    <cellStyle name="Normal 15 6" xfId="696"/>
    <cellStyle name="Normal 15 7" xfId="697"/>
    <cellStyle name="Normal 16" xfId="698"/>
    <cellStyle name="Normal 16 2" xfId="699"/>
    <cellStyle name="Normal 16 2 2" xfId="700"/>
    <cellStyle name="Normal 16 3" xfId="701"/>
    <cellStyle name="Normal 17" xfId="702"/>
    <cellStyle name="Normal 17 2" xfId="703"/>
    <cellStyle name="Normal 17 2 2" xfId="704"/>
    <cellStyle name="Normal 17 2 2 2" xfId="705"/>
    <cellStyle name="Normal 17 2 3" xfId="706"/>
    <cellStyle name="Normal 17 3" xfId="707"/>
    <cellStyle name="Normal 17 3 2" xfId="708"/>
    <cellStyle name="Normal 17 4" xfId="709"/>
    <cellStyle name="Normal 18" xfId="710"/>
    <cellStyle name="Normal 18 2" xfId="711"/>
    <cellStyle name="Normal 19" xfId="712"/>
    <cellStyle name="Normal 19 2" xfId="713"/>
    <cellStyle name="Normal 2" xfId="714"/>
    <cellStyle name="Normal 2 10" xfId="715"/>
    <cellStyle name="Normal 2 11" xfId="716"/>
    <cellStyle name="Normal 2 2" xfId="717"/>
    <cellStyle name="Normal 2 2 2" xfId="718"/>
    <cellStyle name="Normal 2 2 3" xfId="719"/>
    <cellStyle name="Normal 2 2 4" xfId="720"/>
    <cellStyle name="Normal 2 2 4 2" xfId="721"/>
    <cellStyle name="Normal 2 2 4 2 2" xfId="722"/>
    <cellStyle name="Normal 2 2 4 2 2 2" xfId="723"/>
    <cellStyle name="Normal 2 2 4 2 3" xfId="724"/>
    <cellStyle name="Normal 2 2 4 2 4" xfId="725"/>
    <cellStyle name="Normal 2 2 4 3" xfId="726"/>
    <cellStyle name="Normal 2 2 4 3 2" xfId="727"/>
    <cellStyle name="Normal 2 2 4 4" xfId="728"/>
    <cellStyle name="Normal 2 2 4 5" xfId="729"/>
    <cellStyle name="Normal 2 2 5" xfId="730"/>
    <cellStyle name="Normal 2 2 5 2" xfId="731"/>
    <cellStyle name="Normal 2 3" xfId="732"/>
    <cellStyle name="Normal 2 3 2" xfId="733"/>
    <cellStyle name="Normal 2 3 3" xfId="734"/>
    <cellStyle name="Normal 2 3 3 2" xfId="735"/>
    <cellStyle name="Normal 2 3 3 3" xfId="736"/>
    <cellStyle name="Normal 2 3 3 4" xfId="737"/>
    <cellStyle name="Normal 2 3 4" xfId="738"/>
    <cellStyle name="Normal 2 3 5" xfId="739"/>
    <cellStyle name="Normal 2 3 6" xfId="740"/>
    <cellStyle name="Normal 2 4" xfId="741"/>
    <cellStyle name="Normal 2 4 2" xfId="742"/>
    <cellStyle name="Normal 2 4 2 2" xfId="743"/>
    <cellStyle name="Normal 2 4 2 3" xfId="744"/>
    <cellStyle name="Normal 2 4 2 4" xfId="745"/>
    <cellStyle name="Normal 2 4 3" xfId="746"/>
    <cellStyle name="Normal 2 4 4" xfId="747"/>
    <cellStyle name="Normal 2 4 5" xfId="748"/>
    <cellStyle name="Normal 2 5" xfId="749"/>
    <cellStyle name="Normal 2 5 2" xfId="750"/>
    <cellStyle name="Normal 2 5 3" xfId="751"/>
    <cellStyle name="Normal 2 5 4" xfId="752"/>
    <cellStyle name="Normal 2 6" xfId="753"/>
    <cellStyle name="Normal 2 6 2" xfId="754"/>
    <cellStyle name="Normal 2 6 2 2" xfId="755"/>
    <cellStyle name="Normal 2 6 3" xfId="756"/>
    <cellStyle name="Normal 2 6 3 2" xfId="757"/>
    <cellStyle name="Normal 2 6 4" xfId="758"/>
    <cellStyle name="Normal 2 7" xfId="759"/>
    <cellStyle name="Normal 2 7 2" xfId="760"/>
    <cellStyle name="Normal 2 7 2 2" xfId="761"/>
    <cellStyle name="Normal 2 7 3" xfId="762"/>
    <cellStyle name="Normal 2 7 4" xfId="763"/>
    <cellStyle name="Normal 2 8" xfId="764"/>
    <cellStyle name="Normal 2 8 2" xfId="765"/>
    <cellStyle name="Normal 2 8 2 2" xfId="766"/>
    <cellStyle name="Normal 2 8 3" xfId="767"/>
    <cellStyle name="Normal 2 8 4" xfId="768"/>
    <cellStyle name="Normal 2 9" xfId="769"/>
    <cellStyle name="Normal 2 9 2" xfId="770"/>
    <cellStyle name="Normal 2 9 2 2" xfId="771"/>
    <cellStyle name="Normal 20" xfId="772"/>
    <cellStyle name="Normal 20 2" xfId="773"/>
    <cellStyle name="Normal 20 2 2" xfId="774"/>
    <cellStyle name="Normal 20 3" xfId="775"/>
    <cellStyle name="Normal 21" xfId="776"/>
    <cellStyle name="Normal 21 2" xfId="777"/>
    <cellStyle name="Normal 21 2 2" xfId="778"/>
    <cellStyle name="Normal 21 3" xfId="779"/>
    <cellStyle name="Normal 22" xfId="780"/>
    <cellStyle name="Normal 22 2" xfId="781"/>
    <cellStyle name="Normal 22 3" xfId="782"/>
    <cellStyle name="Normal 23" xfId="783"/>
    <cellStyle name="Normal 23 2" xfId="784"/>
    <cellStyle name="Normal 24" xfId="785"/>
    <cellStyle name="Normal 24 2" xfId="786"/>
    <cellStyle name="Normal 25" xfId="787"/>
    <cellStyle name="Normal 25 2" xfId="788"/>
    <cellStyle name="Normal 25 3" xfId="789"/>
    <cellStyle name="Normal 26" xfId="790"/>
    <cellStyle name="Normal 27" xfId="791"/>
    <cellStyle name="Normal 3" xfId="792"/>
    <cellStyle name="Normal 3 10" xfId="793"/>
    <cellStyle name="Normal 3 10 2" xfId="794"/>
    <cellStyle name="Normal 3 10 3" xfId="795"/>
    <cellStyle name="Normal 3 10 3 2" xfId="796"/>
    <cellStyle name="Normal 3 11" xfId="797"/>
    <cellStyle name="Normal 3 12" xfId="798"/>
    <cellStyle name="Normal 3 12 2" xfId="799"/>
    <cellStyle name="Normal 3 12 2 2" xfId="800"/>
    <cellStyle name="Normal 3 12 2 2 2" xfId="801"/>
    <cellStyle name="Normal 3 12 2 3" xfId="802"/>
    <cellStyle name="Normal 3 12 3" xfId="803"/>
    <cellStyle name="Normal 3 12 4" xfId="804"/>
    <cellStyle name="Normal 3 13" xfId="805"/>
    <cellStyle name="Normal 3 14" xfId="806"/>
    <cellStyle name="Normal 3 15" xfId="807"/>
    <cellStyle name="Normal 3 16" xfId="808"/>
    <cellStyle name="Normal 3 2" xfId="809"/>
    <cellStyle name="Normal 3 2 10" xfId="810"/>
    <cellStyle name="Normal 3 2 11" xfId="811"/>
    <cellStyle name="Normal 3 2 12" xfId="812"/>
    <cellStyle name="Normal 3 2 13" xfId="813"/>
    <cellStyle name="Normal 3 2 14" xfId="814"/>
    <cellStyle name="Normal 3 2 15" xfId="815"/>
    <cellStyle name="Normal 3 2 16" xfId="816"/>
    <cellStyle name="Normal 3 2 2" xfId="817"/>
    <cellStyle name="Normal 3 2 2 2" xfId="818"/>
    <cellStyle name="Normal 3 2 2 3" xfId="819"/>
    <cellStyle name="Normal 3 2 2 3 2" xfId="820"/>
    <cellStyle name="Normal 3 2 2 3 2 2" xfId="821"/>
    <cellStyle name="Normal 3 2 2 3 2 3" xfId="822"/>
    <cellStyle name="Normal 3 2 2 3 2 4" xfId="823"/>
    <cellStyle name="Normal 3 2 2 3 3" xfId="824"/>
    <cellStyle name="Normal 3 2 2 3 4" xfId="825"/>
    <cellStyle name="Normal 3 2 2 3 5" xfId="826"/>
    <cellStyle name="Normal 3 2 2 4" xfId="827"/>
    <cellStyle name="Normal 3 2 2 4 2" xfId="828"/>
    <cellStyle name="Normal 3 2 2 4 3" xfId="829"/>
    <cellStyle name="Normal 3 2 2 4 4" xfId="830"/>
    <cellStyle name="Normal 3 2 2 5" xfId="831"/>
    <cellStyle name="Normal 3 2 3" xfId="832"/>
    <cellStyle name="Normal 3 2 3 2" xfId="833"/>
    <cellStyle name="Normal 3 2 3 3" xfId="834"/>
    <cellStyle name="Normal 3 2 3 3 2" xfId="835"/>
    <cellStyle name="Normal 3 2 3 3 3" xfId="836"/>
    <cellStyle name="Normal 3 2 3 3 4" xfId="837"/>
    <cellStyle name="Normal 3 2 4" xfId="838"/>
    <cellStyle name="Normal 3 2 4 2" xfId="839"/>
    <cellStyle name="Normal 3 2 4 2 2" xfId="840"/>
    <cellStyle name="Normal 3 2 4 3" xfId="841"/>
    <cellStyle name="Normal 3 2 4 4" xfId="842"/>
    <cellStyle name="Normal 3 2 4 5" xfId="843"/>
    <cellStyle name="Normal 3 2 5" xfId="844"/>
    <cellStyle name="Normal 3 2 5 2" xfId="845"/>
    <cellStyle name="Normal 3 2 5 2 2" xfId="846"/>
    <cellStyle name="Normal 3 2 5 3" xfId="847"/>
    <cellStyle name="Normal 3 2 5 4" xfId="848"/>
    <cellStyle name="Normal 3 2 6" xfId="849"/>
    <cellStyle name="Normal 3 2 6 2" xfId="850"/>
    <cellStyle name="Normal 3 2 7" xfId="851"/>
    <cellStyle name="Normal 3 2 7 2" xfId="852"/>
    <cellStyle name="Normal 3 2 8" xfId="853"/>
    <cellStyle name="Normal 3 2 9" xfId="854"/>
    <cellStyle name="Normal 3 2_Kalnciems budzets 2013" xfId="855"/>
    <cellStyle name="Normal 3 3" xfId="856"/>
    <cellStyle name="Normal 3 3 2" xfId="857"/>
    <cellStyle name="Normal 3 3 2 2" xfId="858"/>
    <cellStyle name="Normal 3 3 2 3" xfId="859"/>
    <cellStyle name="Normal 3 3 2 3 2" xfId="860"/>
    <cellStyle name="Normal 3 3 2 3 3" xfId="861"/>
    <cellStyle name="Normal 3 3 2 3 4" xfId="862"/>
    <cellStyle name="Normal 3 3 2 4" xfId="863"/>
    <cellStyle name="Normal 3 3 2 5" xfId="864"/>
    <cellStyle name="Normal 3 3 2 6" xfId="865"/>
    <cellStyle name="Normal 3 3 3" xfId="866"/>
    <cellStyle name="Normal 3 3 3 2" xfId="867"/>
    <cellStyle name="Normal 3 3 3 3" xfId="868"/>
    <cellStyle name="Normal 3 3 3 3 2" xfId="869"/>
    <cellStyle name="Normal 3 3 3 3 3" xfId="870"/>
    <cellStyle name="Normal 3 3 3 3 4" xfId="871"/>
    <cellStyle name="Normal 3 3 4" xfId="872"/>
    <cellStyle name="Normal 3 4" xfId="873"/>
    <cellStyle name="Normal 3 4 2" xfId="874"/>
    <cellStyle name="Normal 3 4 2 2" xfId="875"/>
    <cellStyle name="Normal 3 4 3" xfId="876"/>
    <cellStyle name="Normal 3 4 4" xfId="877"/>
    <cellStyle name="Normal 3 4 5" xfId="878"/>
    <cellStyle name="Normal 3 4 6" xfId="879"/>
    <cellStyle name="Normal 3 5" xfId="880"/>
    <cellStyle name="Normal 3 5 2" xfId="881"/>
    <cellStyle name="Normal 3 5 3" xfId="882"/>
    <cellStyle name="Normal 3 5 4" xfId="883"/>
    <cellStyle name="Normal 3 6" xfId="884"/>
    <cellStyle name="Normal 3 7" xfId="885"/>
    <cellStyle name="Normal 3 7 2" xfId="886"/>
    <cellStyle name="Normal 3 8" xfId="887"/>
    <cellStyle name="Normal 3 8 2" xfId="888"/>
    <cellStyle name="Normal 3 9" xfId="889"/>
    <cellStyle name="Normal 3 9 2" xfId="890"/>
    <cellStyle name="Normal 3 9 3" xfId="891"/>
    <cellStyle name="Normal 3 9 3 2" xfId="892"/>
    <cellStyle name="Normal 4" xfId="893"/>
    <cellStyle name="Normal 4 10" xfId="894"/>
    <cellStyle name="Normal 4 10 2" xfId="895"/>
    <cellStyle name="Normal 4 10 2 2" xfId="896"/>
    <cellStyle name="Normal 4 10 3" xfId="897"/>
    <cellStyle name="Normal 4 11" xfId="898"/>
    <cellStyle name="Normal 4 11 2" xfId="899"/>
    <cellStyle name="Normal 4 12" xfId="900"/>
    <cellStyle name="Normal 4 2" xfId="901"/>
    <cellStyle name="Normal 4 2 2" xfId="902"/>
    <cellStyle name="Normal 4 2 2 2" xfId="903"/>
    <cellStyle name="Normal 4 2 2 2 2" xfId="904"/>
    <cellStyle name="Normal 4 2 2 2 2 2" xfId="905"/>
    <cellStyle name="Normal 4 2 2 2 2 3" xfId="906"/>
    <cellStyle name="Normal 4 2 2 2 2 4" xfId="907"/>
    <cellStyle name="Normal 4 2 2 2 3" xfId="908"/>
    <cellStyle name="Normal 4 2 2 2 4" xfId="909"/>
    <cellStyle name="Normal 4 2 2 2 5" xfId="910"/>
    <cellStyle name="Normal 4 2 2 3" xfId="911"/>
    <cellStyle name="Normal 4 2 2 4" xfId="912"/>
    <cellStyle name="Normal 4 2 2 4 2" xfId="913"/>
    <cellStyle name="Normal 4 2 2 4 3" xfId="914"/>
    <cellStyle name="Normal 4 2 2 4 4" xfId="915"/>
    <cellStyle name="Normal 4 2 2 5" xfId="916"/>
    <cellStyle name="Normal 4 2 2 6" xfId="917"/>
    <cellStyle name="Normal 4 2 2 7" xfId="918"/>
    <cellStyle name="Normal 4 2 3" xfId="919"/>
    <cellStyle name="Normal 4 2 3 2" xfId="920"/>
    <cellStyle name="Normal 4 2 3 3" xfId="921"/>
    <cellStyle name="Normal 4 2 3 3 2" xfId="922"/>
    <cellStyle name="Normal 4 2 3 3 3" xfId="923"/>
    <cellStyle name="Normal 4 2 3 3 4" xfId="924"/>
    <cellStyle name="Normal 4 2 4" xfId="925"/>
    <cellStyle name="Normal 4 3" xfId="926"/>
    <cellStyle name="Normal 4 3 2" xfId="927"/>
    <cellStyle name="Normal 4 3 2 2" xfId="928"/>
    <cellStyle name="Normal 4 3 2 3" xfId="929"/>
    <cellStyle name="Normal 4 3 2 4" xfId="930"/>
    <cellStyle name="Normal 4 3 3" xfId="931"/>
    <cellStyle name="Normal 4 3 4" xfId="932"/>
    <cellStyle name="Normal 4 3 5" xfId="933"/>
    <cellStyle name="Normal 4 4" xfId="934"/>
    <cellStyle name="Normal 4 5" xfId="935"/>
    <cellStyle name="Normal 4 5 2" xfId="936"/>
    <cellStyle name="Normal 4 5 3" xfId="937"/>
    <cellStyle name="Normal 4 6" xfId="938"/>
    <cellStyle name="Normal 4 6 2" xfId="939"/>
    <cellStyle name="Normal 4 6 2 2" xfId="940"/>
    <cellStyle name="Normal 4 6 2 3" xfId="941"/>
    <cellStyle name="Normal 4 6 2 4" xfId="942"/>
    <cellStyle name="Normal 4 6 3" xfId="943"/>
    <cellStyle name="Normal 4 7" xfId="944"/>
    <cellStyle name="Normal 4 7 2" xfId="945"/>
    <cellStyle name="Normal 4 7 3" xfId="946"/>
    <cellStyle name="Normal 4 7 4" xfId="947"/>
    <cellStyle name="Normal 4 8" xfId="948"/>
    <cellStyle name="Normal 4 8 2" xfId="949"/>
    <cellStyle name="Normal 4 8 3" xfId="950"/>
    <cellStyle name="Normal 4 8 4" xfId="951"/>
    <cellStyle name="Normal 4 9" xfId="952"/>
    <cellStyle name="Normal 4 9 2" xfId="953"/>
    <cellStyle name="Normal 4 9 3" xfId="954"/>
    <cellStyle name="Normal 4 9 4" xfId="955"/>
    <cellStyle name="Normal 4_7-4" xfId="956"/>
    <cellStyle name="Normal 5" xfId="957"/>
    <cellStyle name="Normal 5 2" xfId="958"/>
    <cellStyle name="Normal 5 2 2" xfId="959"/>
    <cellStyle name="Normal 5 2 2 2" xfId="960"/>
    <cellStyle name="Normal 5 2 2 3" xfId="961"/>
    <cellStyle name="Normal 5 2 2 4" xfId="962"/>
    <cellStyle name="Normal 5 2 2 5" xfId="963"/>
    <cellStyle name="Normal 5 2 3" xfId="964"/>
    <cellStyle name="Normal 5 2 4" xfId="965"/>
    <cellStyle name="Normal 5 2 4 2" xfId="966"/>
    <cellStyle name="Normal 5 3" xfId="967"/>
    <cellStyle name="Normal 5 3 2" xfId="968"/>
    <cellStyle name="Normal 5 3 3" xfId="969"/>
    <cellStyle name="Normal 5 3 4" xfId="970"/>
    <cellStyle name="Normal 5 3 5" xfId="971"/>
    <cellStyle name="Normal 5 4" xfId="972"/>
    <cellStyle name="Normal 5 5" xfId="973"/>
    <cellStyle name="Normal 5 5 2" xfId="974"/>
    <cellStyle name="Normal 5 6" xfId="975"/>
    <cellStyle name="Normal 5 7" xfId="976"/>
    <cellStyle name="Normal 5 8" xfId="977"/>
    <cellStyle name="Normal 5 8 2" xfId="978"/>
    <cellStyle name="Normal 5 9" xfId="979"/>
    <cellStyle name="Normal 6" xfId="980"/>
    <cellStyle name="Normal 6 2" xfId="981"/>
    <cellStyle name="Normal 6 2 2" xfId="982"/>
    <cellStyle name="Normal 6 2 3" xfId="983"/>
    <cellStyle name="Normal 6 2 4" xfId="984"/>
    <cellStyle name="Normal 6 2 5" xfId="985"/>
    <cellStyle name="Normal 6 3" xfId="986"/>
    <cellStyle name="Normal 6_Algu fonds samazinātais 2013" xfId="987"/>
    <cellStyle name="Normal 7" xfId="988"/>
    <cellStyle name="Normal 7 2" xfId="989"/>
    <cellStyle name="Normal 7 2 2" xfId="990"/>
    <cellStyle name="Normal 7 3" xfId="991"/>
    <cellStyle name="Normal 7 3 2" xfId="992"/>
    <cellStyle name="Normal 7 3 3" xfId="993"/>
    <cellStyle name="Normal 7 4" xfId="994"/>
    <cellStyle name="Normal 7 4 2" xfId="995"/>
    <cellStyle name="Normal 7 4 2 2" xfId="996"/>
    <cellStyle name="Normal 7 4 3" xfId="997"/>
    <cellStyle name="Normal 8" xfId="998"/>
    <cellStyle name="Normal 8 2" xfId="999"/>
    <cellStyle name="Normal 8 2 2" xfId="1000"/>
    <cellStyle name="Normal 8 2 2 2" xfId="1001"/>
    <cellStyle name="Normal 8 2 3" xfId="1002"/>
    <cellStyle name="Normal 8 3" xfId="1003"/>
    <cellStyle name="Normal 8 3 2" xfId="1004"/>
    <cellStyle name="Normal 8 4" xfId="1005"/>
    <cellStyle name="Normal 8 4 2" xfId="1006"/>
    <cellStyle name="Normal 8 5" xfId="1007"/>
    <cellStyle name="Normal 8 5 2" xfId="1008"/>
    <cellStyle name="Normal 8 5 3" xfId="1009"/>
    <cellStyle name="Normal 8 5 3 2" xfId="1010"/>
    <cellStyle name="Normal 8 5 3 2 2" xfId="1011"/>
    <cellStyle name="Normal 8 5 3 3" xfId="1012"/>
    <cellStyle name="Normal 8 6" xfId="1013"/>
    <cellStyle name="Normal 8 7" xfId="1014"/>
    <cellStyle name="Normal 8 8" xfId="1015"/>
    <cellStyle name="Normal 8 9" xfId="1016"/>
    <cellStyle name="Normal 9" xfId="1017"/>
    <cellStyle name="Normal 9 10" xfId="1018"/>
    <cellStyle name="Normal 9 10 2" xfId="1019"/>
    <cellStyle name="Normal 9 11" xfId="1020"/>
    <cellStyle name="Normal 9 11 2" xfId="1021"/>
    <cellStyle name="Normal 9 12" xfId="1022"/>
    <cellStyle name="Normal 9 2" xfId="1023"/>
    <cellStyle name="Normal 9 2 2" xfId="1024"/>
    <cellStyle name="Normal 9 2 2 2" xfId="1025"/>
    <cellStyle name="Normal 9 2 2 2 2" xfId="1026"/>
    <cellStyle name="Normal 9 2 2 2 2 2" xfId="1027"/>
    <cellStyle name="Normal 9 2 2 2 3" xfId="1028"/>
    <cellStyle name="Normal 9 2 2 3" xfId="1029"/>
    <cellStyle name="Normal 9 2 2 3 2" xfId="1030"/>
    <cellStyle name="Normal 9 2 2 3 2 2" xfId="1031"/>
    <cellStyle name="Normal 9 2 2 4" xfId="1032"/>
    <cellStyle name="Normal 9 2 2 4 2" xfId="1033"/>
    <cellStyle name="Normal 9 2 2 5" xfId="1034"/>
    <cellStyle name="Normal 9 2 3" xfId="1035"/>
    <cellStyle name="Normal 9 2 3 2" xfId="1036"/>
    <cellStyle name="Normal 9 2 3 2 2" xfId="1037"/>
    <cellStyle name="Normal 9 2 3 2 2 2" xfId="1038"/>
    <cellStyle name="Normal 9 2 3 2 3" xfId="1039"/>
    <cellStyle name="Normal 9 2 4" xfId="1040"/>
    <cellStyle name="Normal 9 2 4 2" xfId="1041"/>
    <cellStyle name="Normal 9 2 4 2 2" xfId="1042"/>
    <cellStyle name="Normal 9 2 4 3" xfId="1043"/>
    <cellStyle name="Normal 9 2 5" xfId="1044"/>
    <cellStyle name="Normal 9 2 5 2" xfId="1045"/>
    <cellStyle name="Normal 9 2 6" xfId="1046"/>
    <cellStyle name="Normal 9 2 6 2" xfId="1047"/>
    <cellStyle name="Normal 9 2 7" xfId="1048"/>
    <cellStyle name="Normal 9 3" xfId="1049"/>
    <cellStyle name="Normal 9 3 2" xfId="1050"/>
    <cellStyle name="Normal 9 3 2 2" xfId="1051"/>
    <cellStyle name="Normal 9 3 2 2 2" xfId="1052"/>
    <cellStyle name="Normal 9 3 2 2 2 2" xfId="1053"/>
    <cellStyle name="Normal 9 3 2 2 3" xfId="1054"/>
    <cellStyle name="Normal 9 3 3" xfId="1055"/>
    <cellStyle name="Normal 9 3 3 2" xfId="1056"/>
    <cellStyle name="Normal 9 3 3 2 2" xfId="1057"/>
    <cellStyle name="Normal 9 3 3 2 2 2" xfId="1058"/>
    <cellStyle name="Normal 9 3 3 2 3" xfId="1059"/>
    <cellStyle name="Normal 9 3 4" xfId="1060"/>
    <cellStyle name="Normal 9 3 5" xfId="1061"/>
    <cellStyle name="Normal 9 3 5 2" xfId="1062"/>
    <cellStyle name="Normal 9 3 5 2 2" xfId="1063"/>
    <cellStyle name="Normal 9 3 5 3" xfId="1064"/>
    <cellStyle name="Normal 9 3 6" xfId="1065"/>
    <cellStyle name="Normal 9 4" xfId="1066"/>
    <cellStyle name="Normal 9 4 2" xfId="1067"/>
    <cellStyle name="Normal 9 4 2 2" xfId="1068"/>
    <cellStyle name="Normal 9 4 2 2 2" xfId="1069"/>
    <cellStyle name="Normal 9 4 2 2 2 2" xfId="1070"/>
    <cellStyle name="Normal 9 4 2 2 3" xfId="1071"/>
    <cellStyle name="Normal 9 4 3" xfId="1072"/>
    <cellStyle name="Normal 9 4 3 2" xfId="1073"/>
    <cellStyle name="Normal 9 4 3 2 2" xfId="1074"/>
    <cellStyle name="Normal 9 4 3 2 2 2" xfId="1075"/>
    <cellStyle name="Normal 9 4 3 2 3" xfId="1076"/>
    <cellStyle name="Normal 9 4 4" xfId="1077"/>
    <cellStyle name="Normal 9 4 4 2" xfId="1078"/>
    <cellStyle name="Normal 9 4 4 2 2" xfId="1079"/>
    <cellStyle name="Normal 9 4 4 3" xfId="1080"/>
    <cellStyle name="Normal 9 5" xfId="1081"/>
    <cellStyle name="Normal 9 5 2" xfId="1082"/>
    <cellStyle name="Normal 9 5 2 2" xfId="1083"/>
    <cellStyle name="Normal 9 5 2 2 2" xfId="1084"/>
    <cellStyle name="Normal 9 5 2 2 2 2" xfId="1085"/>
    <cellStyle name="Normal 9 5 2 2 3" xfId="1086"/>
    <cellStyle name="Normal 9 5 2 3" xfId="1087"/>
    <cellStyle name="Normal 9 5 2 3 2" xfId="1088"/>
    <cellStyle name="Normal 9 5 2 4" xfId="1089"/>
    <cellStyle name="Normal 9 5 3" xfId="1090"/>
    <cellStyle name="Normal 9 5 3 2" xfId="1091"/>
    <cellStyle name="Normal 9 5 3 2 2" xfId="1092"/>
    <cellStyle name="Normal 9 5 3 2 2 2" xfId="1093"/>
    <cellStyle name="Normal 9 5 3 2 3" xfId="1094"/>
    <cellStyle name="Normal 9 5 3 3" xfId="1095"/>
    <cellStyle name="Normal 9 5 3 3 2" xfId="1096"/>
    <cellStyle name="Normal 9 5 3 4" xfId="1097"/>
    <cellStyle name="Normal 9 5 4" xfId="1098"/>
    <cellStyle name="Normal 9 5 4 2" xfId="1099"/>
    <cellStyle name="Normal 9 5 4 2 2" xfId="1100"/>
    <cellStyle name="Normal 9 5 4 3" xfId="1101"/>
    <cellStyle name="Normal 9 5 5" xfId="1102"/>
    <cellStyle name="Normal 9 5 5 2" xfId="1103"/>
    <cellStyle name="Normal 9 5 6" xfId="1104"/>
    <cellStyle name="Normal 9 6" xfId="1105"/>
    <cellStyle name="Normal 9 6 2" xfId="1106"/>
    <cellStyle name="Normal 9 6 2 2" xfId="1107"/>
    <cellStyle name="Normal 9 6 2 2 2" xfId="1108"/>
    <cellStyle name="Normal 9 6 2 2 2 2" xfId="1109"/>
    <cellStyle name="Normal 9 6 2 2 3" xfId="1110"/>
    <cellStyle name="Normal 9 6 2 3" xfId="1111"/>
    <cellStyle name="Normal 9 6 2 3 2" xfId="1112"/>
    <cellStyle name="Normal 9 6 2 4" xfId="1113"/>
    <cellStyle name="Normal 9 6 3" xfId="1114"/>
    <cellStyle name="Normal 9 6 3 2" xfId="1115"/>
    <cellStyle name="Normal 9 6 3 2 2" xfId="1116"/>
    <cellStyle name="Normal 9 6 3 3" xfId="1117"/>
    <cellStyle name="Normal 9 6 4" xfId="1118"/>
    <cellStyle name="Normal 9 6 4 2" xfId="1119"/>
    <cellStyle name="Normal 9 6 5" xfId="1120"/>
    <cellStyle name="Normal 9 7" xfId="1121"/>
    <cellStyle name="Normal 9 7 2" xfId="1122"/>
    <cellStyle name="Normal 9 7 2 2" xfId="1123"/>
    <cellStyle name="Normal 9 7 2 2 2" xfId="1124"/>
    <cellStyle name="Normal 9 7 2 3" xfId="1125"/>
    <cellStyle name="Normal 9 8" xfId="1126"/>
    <cellStyle name="Normal 9 8 2" xfId="1127"/>
    <cellStyle name="Normal 9 8 2 2" xfId="1128"/>
    <cellStyle name="Normal 9 8 2 2 2" xfId="1129"/>
    <cellStyle name="Normal 9 8 2 3" xfId="1130"/>
    <cellStyle name="Normal 9 9" xfId="1131"/>
    <cellStyle name="Normal 9 9 2" xfId="1132"/>
    <cellStyle name="Normal 9 9 2 2" xfId="1133"/>
    <cellStyle name="Normal 9 9 3" xfId="1134"/>
    <cellStyle name="Normal_Pamatformas" xfId="1135"/>
    <cellStyle name="Normal_Pamatformas 2" xfId="1136"/>
    <cellStyle name="Note 2" xfId="1137"/>
    <cellStyle name="Note 2 2" xfId="1138"/>
    <cellStyle name="Note 2 2 2" xfId="1139"/>
    <cellStyle name="Note 2 2 2 2" xfId="1140"/>
    <cellStyle name="Note 2 2 2 3" xfId="1141"/>
    <cellStyle name="Note 2 2 2 3 2" xfId="1142"/>
    <cellStyle name="Note 2 2 2 3 3" xfId="1143"/>
    <cellStyle name="Note 2 2 2 3 4" xfId="1144"/>
    <cellStyle name="Note 2 2 2 4" xfId="1145"/>
    <cellStyle name="Note 2 2 3" xfId="1146"/>
    <cellStyle name="Note 2 2 4" xfId="1147"/>
    <cellStyle name="Note 2 2 4 2" xfId="1148"/>
    <cellStyle name="Note 2 2 4 2 2" xfId="1149"/>
    <cellStyle name="Note 2 2 4 3" xfId="1150"/>
    <cellStyle name="Note 2 2 4 4" xfId="1151"/>
    <cellStyle name="Note 2 2 4 5" xfId="1152"/>
    <cellStyle name="Note 2 2 5" xfId="1153"/>
    <cellStyle name="Note 2 2 6" xfId="1154"/>
    <cellStyle name="Note 2 2 7" xfId="1155"/>
    <cellStyle name="Note 2 2 8" xfId="1156"/>
    <cellStyle name="Note 2 3" xfId="1157"/>
    <cellStyle name="Note 2 4" xfId="1158"/>
    <cellStyle name="Note 2 4 2" xfId="1159"/>
    <cellStyle name="Note 2 4 3" xfId="1160"/>
    <cellStyle name="Note 2 4 4" xfId="1161"/>
    <cellStyle name="Note 2 5" xfId="1162"/>
    <cellStyle name="Note 2 6" xfId="1163"/>
    <cellStyle name="Note 2 7" xfId="1164"/>
    <cellStyle name="Note 3" xfId="1165"/>
    <cellStyle name="Note 3 2" xfId="1166"/>
    <cellStyle name="Output 2" xfId="1167"/>
    <cellStyle name="Output 2 2" xfId="1168"/>
    <cellStyle name="Output 2 2 2" xfId="1169"/>
    <cellStyle name="Output 2 2 2 2" xfId="1170"/>
    <cellStyle name="Output 2 2 3" xfId="1171"/>
    <cellStyle name="Output 2 2 4" xfId="1172"/>
    <cellStyle name="Output 2 2 5" xfId="1173"/>
    <cellStyle name="Output 2 3" xfId="1174"/>
    <cellStyle name="Parastais_FMLikp01_p05_221205_pap_afp_makp" xfId="1175"/>
    <cellStyle name="Percent 2" xfId="1176"/>
    <cellStyle name="Percent 2 2" xfId="1177"/>
    <cellStyle name="Percent 2 2 2" xfId="1178"/>
    <cellStyle name="Percent 2 2 2 2" xfId="1179"/>
    <cellStyle name="Percent 2 2 2 3" xfId="1180"/>
    <cellStyle name="Percent 2 2 3" xfId="1181"/>
    <cellStyle name="Percent 3" xfId="1182"/>
    <cellStyle name="Percent 3 2" xfId="1183"/>
    <cellStyle name="Percent 3 3" xfId="1184"/>
    <cellStyle name="Percent 4" xfId="1185"/>
    <cellStyle name="Percent 4 2" xfId="1186"/>
    <cellStyle name="Percent 4 3" xfId="1187"/>
    <cellStyle name="Percent 5" xfId="1188"/>
    <cellStyle name="Percent 5 2" xfId="1189"/>
    <cellStyle name="Percent 6" xfId="1190"/>
    <cellStyle name="Percent 6 2" xfId="1191"/>
    <cellStyle name="Percent 7" xfId="1192"/>
    <cellStyle name="Percent 7 2" xfId="1193"/>
    <cellStyle name="Percent 7 3" xfId="1194"/>
    <cellStyle name="Style 1" xfId="1195"/>
    <cellStyle name="Style 1 2" xfId="1196"/>
    <cellStyle name="Style 1 2 2" xfId="1197"/>
    <cellStyle name="Style 1 3" xfId="1198"/>
    <cellStyle name="Style 1 4" xfId="1199"/>
    <cellStyle name="Style 1 5" xfId="1200"/>
    <cellStyle name="Title" xfId="1201" builtinId="15" customBuiltin="1"/>
    <cellStyle name="Title 2" xfId="1202"/>
    <cellStyle name="Title 2 2" xfId="1203"/>
    <cellStyle name="Title 2 3" xfId="1204"/>
    <cellStyle name="Total 2" xfId="1205"/>
    <cellStyle name="Total 2 2" xfId="1206"/>
    <cellStyle name="Total 2 2 2" xfId="1207"/>
    <cellStyle name="Total 2 2 2 2" xfId="1208"/>
    <cellStyle name="Total 2 2 3" xfId="1209"/>
    <cellStyle name="Total 2 2 4" xfId="1210"/>
    <cellStyle name="Total 2 3" xfId="1211"/>
    <cellStyle name="V?st." xfId="1212"/>
    <cellStyle name="V?st. 2" xfId="1213"/>
    <cellStyle name="V?st. 2 2" xfId="1214"/>
    <cellStyle name="V?st. 3" xfId="1215"/>
    <cellStyle name="V?st. 4" xfId="1216"/>
    <cellStyle name="Warning Text 2" xfId="1217"/>
    <cellStyle name="Warning Text 2 2" xfId="1218"/>
    <cellStyle name="Warning Text 2 2 2" xfId="1219"/>
    <cellStyle name="Warning Text 2 2 2 2" xfId="1220"/>
    <cellStyle name="Warning Text 2 2 3" xfId="1221"/>
    <cellStyle name="Warning Text 2 2 4" xfId="1222"/>
    <cellStyle name="Warning Text 2 3" xfId="12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9"/>
  <sheetViews>
    <sheetView tabSelected="1" zoomScaleNormal="100" workbookViewId="0">
      <pane xSplit="2" ySplit="9" topLeftCell="C10" activePane="bottomRight" state="frozen"/>
      <selection activeCell="F37" sqref="F37"/>
      <selection pane="topRight" activeCell="F37" sqref="F37"/>
      <selection pane="bottomLeft" activeCell="F37" sqref="F37"/>
      <selection pane="bottomRight" activeCell="S22" sqref="S22"/>
    </sheetView>
  </sheetViews>
  <sheetFormatPr defaultRowHeight="12.75"/>
  <cols>
    <col min="1" max="1" width="9.28515625" style="37" customWidth="1"/>
    <col min="2" max="2" width="41.42578125" style="20" customWidth="1"/>
    <col min="3" max="3" width="15.140625" style="20" hidden="1" customWidth="1"/>
    <col min="4" max="4" width="13.42578125" style="34" hidden="1" customWidth="1"/>
    <col min="5" max="5" width="13.7109375" style="20" hidden="1" customWidth="1"/>
    <col min="6" max="8" width="12.85546875" style="20" hidden="1" customWidth="1"/>
    <col min="9" max="11" width="12.85546875" style="20" customWidth="1"/>
    <col min="12" max="16384" width="9.140625" style="20"/>
  </cols>
  <sheetData>
    <row r="1" spans="1:11">
      <c r="E1" s="1" t="s">
        <v>24</v>
      </c>
      <c r="H1" s="1" t="s">
        <v>24</v>
      </c>
      <c r="I1" s="106"/>
      <c r="J1" s="106"/>
      <c r="K1" s="1" t="s">
        <v>24</v>
      </c>
    </row>
    <row r="2" spans="1:11">
      <c r="E2" s="1" t="s">
        <v>498</v>
      </c>
      <c r="H2" s="1" t="s">
        <v>585</v>
      </c>
      <c r="I2" s="106"/>
      <c r="J2" s="106"/>
      <c r="K2" s="1" t="s">
        <v>599</v>
      </c>
    </row>
    <row r="3" spans="1:11">
      <c r="E3" s="1" t="s">
        <v>222</v>
      </c>
      <c r="H3" s="1" t="s">
        <v>586</v>
      </c>
      <c r="I3" s="106"/>
      <c r="J3" s="106"/>
      <c r="K3" s="1" t="s">
        <v>596</v>
      </c>
    </row>
    <row r="4" spans="1:11">
      <c r="I4" s="106"/>
      <c r="J4" s="106"/>
      <c r="K4" s="106"/>
    </row>
    <row r="5" spans="1:11" ht="15.75">
      <c r="B5" s="97" t="s">
        <v>39</v>
      </c>
      <c r="I5" s="106"/>
      <c r="J5" s="106"/>
      <c r="K5" s="106"/>
    </row>
    <row r="6" spans="1:11" ht="15.75">
      <c r="B6" s="97" t="s">
        <v>499</v>
      </c>
    </row>
    <row r="7" spans="1:11">
      <c r="B7" s="2" t="s">
        <v>598</v>
      </c>
    </row>
    <row r="8" spans="1:11" ht="46.5" customHeight="1">
      <c r="A8" s="22"/>
      <c r="B8" s="23"/>
      <c r="C8" s="232" t="s">
        <v>500</v>
      </c>
      <c r="D8" s="35" t="s">
        <v>22</v>
      </c>
      <c r="E8" s="231" t="s">
        <v>501</v>
      </c>
      <c r="F8" s="232" t="s">
        <v>501</v>
      </c>
      <c r="G8" s="35" t="s">
        <v>22</v>
      </c>
      <c r="H8" s="231" t="s">
        <v>593</v>
      </c>
      <c r="I8" s="232" t="s">
        <v>593</v>
      </c>
      <c r="J8" s="35" t="s">
        <v>22</v>
      </c>
      <c r="K8" s="231" t="s">
        <v>597</v>
      </c>
    </row>
    <row r="9" spans="1:11" ht="12" customHeight="1">
      <c r="A9" s="24">
        <v>1</v>
      </c>
      <c r="B9" s="24">
        <v>2</v>
      </c>
      <c r="C9" s="46">
        <v>3</v>
      </c>
      <c r="D9" s="36">
        <v>4</v>
      </c>
      <c r="E9" s="80">
        <v>5</v>
      </c>
      <c r="F9" s="46">
        <v>3</v>
      </c>
      <c r="G9" s="36">
        <v>4</v>
      </c>
      <c r="H9" s="80">
        <v>5</v>
      </c>
      <c r="I9" s="46">
        <v>3</v>
      </c>
      <c r="J9" s="36">
        <v>4</v>
      </c>
      <c r="K9" s="80">
        <v>5</v>
      </c>
    </row>
    <row r="10" spans="1:11" ht="19.5" customHeight="1">
      <c r="A10" s="246" t="s">
        <v>2</v>
      </c>
      <c r="B10" s="245" t="s">
        <v>1</v>
      </c>
      <c r="C10" s="157">
        <f>SUM(C11:C12)</f>
        <v>13241016</v>
      </c>
      <c r="D10" s="158">
        <f>E10-C10</f>
        <v>0</v>
      </c>
      <c r="E10" s="157">
        <f>SUM(E11:E12)</f>
        <v>13241016</v>
      </c>
      <c r="F10" s="157">
        <f>SUM(F11:F12)</f>
        <v>13241016</v>
      </c>
      <c r="G10" s="158">
        <f t="shared" ref="G10:G18" si="0">H10-F10</f>
        <v>74660</v>
      </c>
      <c r="H10" s="157">
        <f>SUM(H11:H12)</f>
        <v>13315676</v>
      </c>
      <c r="I10" s="157">
        <f>SUM(I11:I12)</f>
        <v>13315676</v>
      </c>
      <c r="J10" s="158">
        <f>SUM(J11:J12)</f>
        <v>244161</v>
      </c>
      <c r="K10" s="157">
        <f>SUM(K11:K12)</f>
        <v>13559837</v>
      </c>
    </row>
    <row r="11" spans="1:11" ht="18" customHeight="1">
      <c r="A11" s="244" t="s">
        <v>67</v>
      </c>
      <c r="B11" s="243" t="s">
        <v>68</v>
      </c>
      <c r="C11" s="94">
        <v>10862167</v>
      </c>
      <c r="D11" s="40">
        <f t="shared" ref="D11:D18" si="1">E11-C11</f>
        <v>0</v>
      </c>
      <c r="E11" s="93">
        <v>10862167</v>
      </c>
      <c r="F11" s="94">
        <v>10862167</v>
      </c>
      <c r="G11" s="40">
        <f>H11-F11</f>
        <v>0</v>
      </c>
      <c r="H11" s="93">
        <v>10862167</v>
      </c>
      <c r="I11" s="94">
        <v>10862167</v>
      </c>
      <c r="J11" s="40">
        <f t="shared" ref="J11:J18" si="2">K11-I11</f>
        <v>0</v>
      </c>
      <c r="K11" s="93">
        <v>10862167</v>
      </c>
    </row>
    <row r="12" spans="1:11" ht="18" customHeight="1">
      <c r="A12" s="244" t="s">
        <v>69</v>
      </c>
      <c r="B12" s="243" t="s">
        <v>70</v>
      </c>
      <c r="C12" s="94">
        <v>2378849</v>
      </c>
      <c r="D12" s="40">
        <f t="shared" si="1"/>
        <v>0</v>
      </c>
      <c r="E12" s="93">
        <v>2378849</v>
      </c>
      <c r="F12" s="94">
        <v>2378849</v>
      </c>
      <c r="G12" s="40">
        <f t="shared" si="0"/>
        <v>74660</v>
      </c>
      <c r="H12" s="93">
        <v>2453509</v>
      </c>
      <c r="I12" s="94">
        <v>2453509</v>
      </c>
      <c r="J12" s="40">
        <f t="shared" si="2"/>
        <v>244161</v>
      </c>
      <c r="K12" s="93">
        <v>2697670</v>
      </c>
    </row>
    <row r="13" spans="1:11" ht="19.5" customHeight="1">
      <c r="A13" s="246" t="s">
        <v>3</v>
      </c>
      <c r="B13" s="242" t="s">
        <v>0</v>
      </c>
      <c r="C13" s="157">
        <f>SUM(C14:C18)</f>
        <v>884580</v>
      </c>
      <c r="D13" s="158">
        <f t="shared" si="1"/>
        <v>933</v>
      </c>
      <c r="E13" s="157">
        <f>SUM(E14:E18)</f>
        <v>885513</v>
      </c>
      <c r="F13" s="157">
        <f>SUM(F14:F18)</f>
        <v>885513</v>
      </c>
      <c r="G13" s="158">
        <f>H13-F13</f>
        <v>72507</v>
      </c>
      <c r="H13" s="157">
        <f>SUM(H14:H18)</f>
        <v>958020</v>
      </c>
      <c r="I13" s="157">
        <f>SUM(I14:I18)</f>
        <v>958020</v>
      </c>
      <c r="J13" s="158">
        <f t="shared" si="2"/>
        <v>127177</v>
      </c>
      <c r="K13" s="157">
        <f>SUM(K14:K18)</f>
        <v>1085197</v>
      </c>
    </row>
    <row r="14" spans="1:11" ht="18" customHeight="1">
      <c r="A14" s="244" t="s">
        <v>71</v>
      </c>
      <c r="B14" s="243" t="s">
        <v>72</v>
      </c>
      <c r="C14" s="94">
        <v>0</v>
      </c>
      <c r="D14" s="40">
        <f t="shared" si="1"/>
        <v>0</v>
      </c>
      <c r="E14" s="93">
        <v>0</v>
      </c>
      <c r="F14" s="94">
        <v>0</v>
      </c>
      <c r="G14" s="40">
        <f t="shared" si="0"/>
        <v>0</v>
      </c>
      <c r="H14" s="93">
        <v>0</v>
      </c>
      <c r="I14" s="94">
        <v>0</v>
      </c>
      <c r="J14" s="40">
        <f t="shared" si="2"/>
        <v>0</v>
      </c>
      <c r="K14" s="93">
        <v>0</v>
      </c>
    </row>
    <row r="15" spans="1:11" s="25" customFormat="1" ht="18" customHeight="1">
      <c r="A15" s="244" t="s">
        <v>73</v>
      </c>
      <c r="B15" s="243" t="s">
        <v>74</v>
      </c>
      <c r="C15" s="94">
        <v>24030</v>
      </c>
      <c r="D15" s="40">
        <f t="shared" si="1"/>
        <v>0</v>
      </c>
      <c r="E15" s="93">
        <v>24030</v>
      </c>
      <c r="F15" s="94">
        <v>24030</v>
      </c>
      <c r="G15" s="40">
        <f t="shared" si="0"/>
        <v>744</v>
      </c>
      <c r="H15" s="93">
        <v>24774</v>
      </c>
      <c r="I15" s="94">
        <v>24774</v>
      </c>
      <c r="J15" s="40">
        <f t="shared" si="2"/>
        <v>950</v>
      </c>
      <c r="K15" s="93">
        <v>25724</v>
      </c>
    </row>
    <row r="16" spans="1:11" s="25" customFormat="1" ht="18" customHeight="1">
      <c r="A16" s="244" t="s">
        <v>75</v>
      </c>
      <c r="B16" s="243" t="s">
        <v>76</v>
      </c>
      <c r="C16" s="94">
        <v>5100</v>
      </c>
      <c r="D16" s="40">
        <f t="shared" si="1"/>
        <v>0</v>
      </c>
      <c r="E16" s="93">
        <v>5100</v>
      </c>
      <c r="F16" s="94">
        <v>5100</v>
      </c>
      <c r="G16" s="40">
        <f t="shared" si="0"/>
        <v>2200</v>
      </c>
      <c r="H16" s="93">
        <v>7300</v>
      </c>
      <c r="I16" s="94">
        <v>7300</v>
      </c>
      <c r="J16" s="40">
        <f t="shared" si="2"/>
        <v>0</v>
      </c>
      <c r="K16" s="93">
        <v>7300</v>
      </c>
    </row>
    <row r="17" spans="1:11" s="25" customFormat="1" ht="18" customHeight="1">
      <c r="A17" s="244" t="s">
        <v>77</v>
      </c>
      <c r="B17" s="243" t="s">
        <v>78</v>
      </c>
      <c r="C17" s="94">
        <v>37672</v>
      </c>
      <c r="D17" s="40">
        <f t="shared" si="1"/>
        <v>933</v>
      </c>
      <c r="E17" s="93">
        <v>38605</v>
      </c>
      <c r="F17" s="94">
        <v>38605</v>
      </c>
      <c r="G17" s="40">
        <f t="shared" si="0"/>
        <v>6539</v>
      </c>
      <c r="H17" s="93">
        <v>45144</v>
      </c>
      <c r="I17" s="94">
        <v>45144</v>
      </c>
      <c r="J17" s="40">
        <f t="shared" si="2"/>
        <v>18911</v>
      </c>
      <c r="K17" s="93">
        <v>64055</v>
      </c>
    </row>
    <row r="18" spans="1:11" s="25" customFormat="1" ht="45" customHeight="1">
      <c r="A18" s="244" t="s">
        <v>79</v>
      </c>
      <c r="B18" s="243" t="s">
        <v>80</v>
      </c>
      <c r="C18" s="94">
        <v>817778</v>
      </c>
      <c r="D18" s="40">
        <f t="shared" si="1"/>
        <v>0</v>
      </c>
      <c r="E18" s="93">
        <v>817778</v>
      </c>
      <c r="F18" s="94">
        <v>817778</v>
      </c>
      <c r="G18" s="40">
        <f t="shared" si="0"/>
        <v>63024</v>
      </c>
      <c r="H18" s="93">
        <v>880802</v>
      </c>
      <c r="I18" s="94">
        <v>880802</v>
      </c>
      <c r="J18" s="40">
        <f t="shared" si="2"/>
        <v>107316</v>
      </c>
      <c r="K18" s="93">
        <v>988118</v>
      </c>
    </row>
    <row r="19" spans="1:11" ht="19.5" customHeight="1">
      <c r="A19" s="246" t="s">
        <v>4</v>
      </c>
      <c r="B19" s="242" t="s">
        <v>6</v>
      </c>
      <c r="C19" s="157">
        <f>SUM(C20:C21)</f>
        <v>589834</v>
      </c>
      <c r="D19" s="158">
        <f>E19-C19</f>
        <v>27942</v>
      </c>
      <c r="E19" s="157">
        <f>SUM(E20:E21)</f>
        <v>617776</v>
      </c>
      <c r="F19" s="157">
        <f>SUM(F20:F21)</f>
        <v>617776</v>
      </c>
      <c r="G19" s="158">
        <f>H19-F19</f>
        <v>42599</v>
      </c>
      <c r="H19" s="157">
        <f>SUM(H20:H21)</f>
        <v>660375</v>
      </c>
      <c r="I19" s="157">
        <f>SUM(I20:I21)</f>
        <v>660375</v>
      </c>
      <c r="J19" s="158">
        <f>SUM(J10:J18)</f>
        <v>742676</v>
      </c>
      <c r="K19" s="157">
        <f>SUM(K20:K21)</f>
        <v>740566</v>
      </c>
    </row>
    <row r="20" spans="1:11" ht="27" customHeight="1">
      <c r="A20" s="244" t="s">
        <v>81</v>
      </c>
      <c r="B20" s="243" t="s">
        <v>82</v>
      </c>
      <c r="C20" s="94">
        <v>563801</v>
      </c>
      <c r="D20" s="41">
        <f>E20-C20</f>
        <v>27942</v>
      </c>
      <c r="E20" s="93">
        <v>591743</v>
      </c>
      <c r="F20" s="94">
        <v>591743</v>
      </c>
      <c r="G20" s="41">
        <f t="shared" ref="G20:G27" si="3">H20-F20</f>
        <v>45049</v>
      </c>
      <c r="H20" s="93">
        <v>636792</v>
      </c>
      <c r="I20" s="94">
        <v>636792</v>
      </c>
      <c r="J20" s="41">
        <v>78828</v>
      </c>
      <c r="K20" s="93">
        <f>SUM(I20:J20)</f>
        <v>715620</v>
      </c>
    </row>
    <row r="21" spans="1:11" ht="45" customHeight="1">
      <c r="A21" s="244" t="s">
        <v>83</v>
      </c>
      <c r="B21" s="243" t="s">
        <v>84</v>
      </c>
      <c r="C21" s="94">
        <v>26033</v>
      </c>
      <c r="D21" s="41">
        <f>E21-C21</f>
        <v>0</v>
      </c>
      <c r="E21" s="93">
        <v>26033</v>
      </c>
      <c r="F21" s="94">
        <v>26033</v>
      </c>
      <c r="G21" s="41">
        <f t="shared" si="3"/>
        <v>-2450</v>
      </c>
      <c r="H21" s="93">
        <v>23583</v>
      </c>
      <c r="I21" s="94">
        <v>23583</v>
      </c>
      <c r="J21" s="41">
        <f t="shared" ref="J21:J28" si="4">K21-I21</f>
        <v>1363</v>
      </c>
      <c r="K21" s="93">
        <v>24946</v>
      </c>
    </row>
    <row r="22" spans="1:11" ht="19.5" customHeight="1">
      <c r="A22" s="246" t="s">
        <v>85</v>
      </c>
      <c r="B22" s="242" t="s">
        <v>86</v>
      </c>
      <c r="C22" s="157">
        <f>SUM(C23)</f>
        <v>33518</v>
      </c>
      <c r="D22" s="159">
        <f t="shared" ref="D22:D27" si="5">E22-C22</f>
        <v>0</v>
      </c>
      <c r="E22" s="157">
        <f>SUM(E23)</f>
        <v>33518</v>
      </c>
      <c r="F22" s="157">
        <f>SUM(F23)</f>
        <v>33518</v>
      </c>
      <c r="G22" s="159">
        <f t="shared" si="3"/>
        <v>5525</v>
      </c>
      <c r="H22" s="157">
        <f>SUM(H23)</f>
        <v>39043</v>
      </c>
      <c r="I22" s="157">
        <f>SUM(I23)</f>
        <v>39043</v>
      </c>
      <c r="J22" s="159">
        <f t="shared" si="4"/>
        <v>-8137</v>
      </c>
      <c r="K22" s="157">
        <f>SUM(K23)</f>
        <v>30906</v>
      </c>
    </row>
    <row r="23" spans="1:11" ht="24.75" customHeight="1">
      <c r="A23" s="244" t="s">
        <v>87</v>
      </c>
      <c r="B23" s="243" t="s">
        <v>88</v>
      </c>
      <c r="C23" s="94">
        <v>33518</v>
      </c>
      <c r="D23" s="41">
        <f t="shared" si="5"/>
        <v>0</v>
      </c>
      <c r="E23" s="93">
        <v>33518</v>
      </c>
      <c r="F23" s="94">
        <v>33518</v>
      </c>
      <c r="G23" s="41">
        <f t="shared" si="3"/>
        <v>5525</v>
      </c>
      <c r="H23" s="93">
        <v>39043</v>
      </c>
      <c r="I23" s="94">
        <v>39043</v>
      </c>
      <c r="J23" s="41">
        <f t="shared" si="4"/>
        <v>-8137</v>
      </c>
      <c r="K23" s="93">
        <v>30906</v>
      </c>
    </row>
    <row r="24" spans="1:11" ht="19.5" customHeight="1">
      <c r="A24" s="246" t="s">
        <v>5</v>
      </c>
      <c r="B24" s="242" t="s">
        <v>7</v>
      </c>
      <c r="C24" s="157">
        <f>SUM(C25:C27)</f>
        <v>10993830</v>
      </c>
      <c r="D24" s="159">
        <f t="shared" si="5"/>
        <v>40823</v>
      </c>
      <c r="E24" s="157">
        <f>SUM(E25:E27)</f>
        <v>11034653</v>
      </c>
      <c r="F24" s="157">
        <f>SUM(F25:F27)</f>
        <v>11034653</v>
      </c>
      <c r="G24" s="159">
        <f>H24-F24</f>
        <v>138258</v>
      </c>
      <c r="H24" s="157">
        <f>SUM(H25:H27)</f>
        <v>11172911</v>
      </c>
      <c r="I24" s="157">
        <f>SUM(I25:I27)</f>
        <v>11172911</v>
      </c>
      <c r="J24" s="159">
        <f t="shared" si="4"/>
        <v>451389</v>
      </c>
      <c r="K24" s="157">
        <f>SUM(K25:K27)</f>
        <v>11624300</v>
      </c>
    </row>
    <row r="25" spans="1:11" ht="45" customHeight="1">
      <c r="A25" s="244" t="s">
        <v>89</v>
      </c>
      <c r="B25" s="243" t="s">
        <v>90</v>
      </c>
      <c r="C25" s="94">
        <v>0</v>
      </c>
      <c r="D25" s="41">
        <f t="shared" si="5"/>
        <v>0</v>
      </c>
      <c r="E25" s="93">
        <v>0</v>
      </c>
      <c r="F25" s="94">
        <v>0</v>
      </c>
      <c r="G25" s="41">
        <f t="shared" si="3"/>
        <v>3700</v>
      </c>
      <c r="H25" s="93">
        <v>3700</v>
      </c>
      <c r="I25" s="94">
        <v>3700</v>
      </c>
      <c r="J25" s="41">
        <f t="shared" si="4"/>
        <v>0</v>
      </c>
      <c r="K25" s="93">
        <v>3700</v>
      </c>
    </row>
    <row r="26" spans="1:11" ht="18" customHeight="1">
      <c r="A26" s="241" t="s">
        <v>91</v>
      </c>
      <c r="B26" s="240" t="s">
        <v>92</v>
      </c>
      <c r="C26" s="92">
        <v>10541594</v>
      </c>
      <c r="D26" s="109">
        <f t="shared" si="5"/>
        <v>1483</v>
      </c>
      <c r="E26" s="91">
        <v>10543077</v>
      </c>
      <c r="F26" s="92">
        <v>10543077</v>
      </c>
      <c r="G26" s="109">
        <f t="shared" si="3"/>
        <v>128606</v>
      </c>
      <c r="H26" s="91">
        <v>10671683</v>
      </c>
      <c r="I26" s="92">
        <v>10671683</v>
      </c>
      <c r="J26" s="109">
        <v>330219</v>
      </c>
      <c r="K26" s="91">
        <f>SUM(I26:J26)</f>
        <v>11001902</v>
      </c>
    </row>
    <row r="27" spans="1:11" ht="18" customHeight="1" thickBot="1">
      <c r="A27" s="239" t="s">
        <v>93</v>
      </c>
      <c r="B27" s="238" t="s">
        <v>94</v>
      </c>
      <c r="C27" s="90">
        <v>452236</v>
      </c>
      <c r="D27" s="108">
        <f t="shared" si="5"/>
        <v>39340</v>
      </c>
      <c r="E27" s="89">
        <v>491576</v>
      </c>
      <c r="F27" s="90">
        <v>491576</v>
      </c>
      <c r="G27" s="108">
        <f t="shared" si="3"/>
        <v>5952</v>
      </c>
      <c r="H27" s="89">
        <v>497528</v>
      </c>
      <c r="I27" s="90">
        <v>497528</v>
      </c>
      <c r="J27" s="108">
        <f t="shared" si="4"/>
        <v>121170</v>
      </c>
      <c r="K27" s="89">
        <v>618698</v>
      </c>
    </row>
    <row r="28" spans="1:11" ht="24" customHeight="1" thickBot="1">
      <c r="A28" s="95"/>
      <c r="B28" s="172" t="s">
        <v>95</v>
      </c>
      <c r="C28" s="160">
        <f>C10+C13+C19+C22+C24</f>
        <v>25742778</v>
      </c>
      <c r="D28" s="161">
        <f>E28-C28</f>
        <v>69698</v>
      </c>
      <c r="E28" s="160">
        <f>E10+E13+E19+E22+E24</f>
        <v>25812476</v>
      </c>
      <c r="F28" s="160">
        <f>F10+F13+F19+F22+F24</f>
        <v>25812476</v>
      </c>
      <c r="G28" s="162">
        <f>G10+G13+G19+G22+G24</f>
        <v>333549</v>
      </c>
      <c r="H28" s="162">
        <f>H10+H13+H19+H22+H24</f>
        <v>26146025</v>
      </c>
      <c r="I28" s="160">
        <f>I10+I13+I19+I22+I24</f>
        <v>26146025</v>
      </c>
      <c r="J28" s="162">
        <f t="shared" si="4"/>
        <v>894781</v>
      </c>
      <c r="K28" s="162">
        <f t="shared" ref="K28" si="6">K10+K13+K19+K22+K24</f>
        <v>27040806</v>
      </c>
    </row>
    <row r="29" spans="1:11">
      <c r="A29" s="38"/>
      <c r="B29" s="27"/>
      <c r="K29" s="21"/>
    </row>
    <row r="30" spans="1:11">
      <c r="A30" s="39"/>
      <c r="B30" s="27"/>
      <c r="C30" s="21"/>
      <c r="G30" s="21"/>
      <c r="H30" s="21"/>
    </row>
    <row r="31" spans="1:11">
      <c r="A31" s="39"/>
      <c r="B31" s="29"/>
      <c r="H31" s="21"/>
    </row>
    <row r="32" spans="1:11">
      <c r="A32" s="39"/>
      <c r="B32" s="27"/>
    </row>
    <row r="33" spans="1:2">
      <c r="A33" s="39"/>
      <c r="B33" s="28"/>
    </row>
    <row r="34" spans="1:2">
      <c r="A34" s="39"/>
      <c r="B34" s="28"/>
    </row>
    <row r="35" spans="1:2">
      <c r="A35" s="39"/>
      <c r="B35" s="29"/>
    </row>
    <row r="36" spans="1:2">
      <c r="A36" s="39"/>
      <c r="B36" s="27"/>
    </row>
    <row r="37" spans="1:2">
      <c r="A37" s="39"/>
      <c r="B37" s="28"/>
    </row>
    <row r="38" spans="1:2">
      <c r="A38" s="39"/>
      <c r="B38" s="28"/>
    </row>
    <row r="39" spans="1:2">
      <c r="A39" s="39"/>
      <c r="B39" s="27"/>
    </row>
    <row r="40" spans="1:2">
      <c r="A40" s="39"/>
      <c r="B40" s="28"/>
    </row>
    <row r="41" spans="1:2">
      <c r="A41" s="39"/>
      <c r="B41" s="28"/>
    </row>
    <row r="42" spans="1:2">
      <c r="A42" s="39"/>
      <c r="B42" s="30"/>
    </row>
    <row r="43" spans="1:2">
      <c r="A43" s="39"/>
      <c r="B43" s="29"/>
    </row>
    <row r="44" spans="1:2">
      <c r="A44" s="39"/>
      <c r="B44" s="27"/>
    </row>
    <row r="45" spans="1:2">
      <c r="A45" s="39"/>
      <c r="B45" s="28"/>
    </row>
    <row r="46" spans="1:2">
      <c r="A46" s="39"/>
      <c r="B46" s="28"/>
    </row>
    <row r="47" spans="1:2">
      <c r="A47" s="39"/>
      <c r="B47" s="28"/>
    </row>
    <row r="48" spans="1:2">
      <c r="A48" s="39"/>
      <c r="B48" s="28"/>
    </row>
    <row r="49" spans="1:2">
      <c r="A49" s="39"/>
      <c r="B49" s="27"/>
    </row>
    <row r="50" spans="1:2">
      <c r="A50" s="39"/>
      <c r="B50" s="28"/>
    </row>
    <row r="51" spans="1:2">
      <c r="A51" s="39"/>
      <c r="B51" s="28"/>
    </row>
    <row r="52" spans="1:2">
      <c r="A52" s="39"/>
      <c r="B52" s="27"/>
    </row>
    <row r="53" spans="1:2">
      <c r="A53" s="39"/>
      <c r="B53" s="28"/>
    </row>
    <row r="54" spans="1:2">
      <c r="A54" s="39"/>
      <c r="B54" s="28"/>
    </row>
    <row r="55" spans="1:2">
      <c r="A55" s="39"/>
      <c r="B55" s="28"/>
    </row>
    <row r="56" spans="1:2">
      <c r="A56" s="39"/>
      <c r="B56" s="28"/>
    </row>
    <row r="57" spans="1:2">
      <c r="A57" s="39"/>
      <c r="B57" s="28"/>
    </row>
    <row r="58" spans="1:2">
      <c r="A58" s="39"/>
      <c r="B58" s="28"/>
    </row>
    <row r="59" spans="1:2">
      <c r="A59" s="39"/>
      <c r="B59" s="28"/>
    </row>
    <row r="60" spans="1:2">
      <c r="A60" s="39"/>
      <c r="B60" s="27"/>
    </row>
    <row r="61" spans="1:2">
      <c r="A61" s="39"/>
      <c r="B61" s="27"/>
    </row>
    <row r="62" spans="1:2">
      <c r="A62" s="39"/>
      <c r="B62" s="27"/>
    </row>
    <row r="63" spans="1:2">
      <c r="A63" s="39"/>
      <c r="B63" s="28"/>
    </row>
    <row r="64" spans="1:2">
      <c r="A64" s="39"/>
      <c r="B64" s="28"/>
    </row>
    <row r="65" spans="1:2">
      <c r="A65" s="39"/>
      <c r="B65" s="28"/>
    </row>
    <row r="66" spans="1:2">
      <c r="A66" s="39"/>
      <c r="B66" s="28"/>
    </row>
    <row r="67" spans="1:2">
      <c r="A67" s="39"/>
      <c r="B67" s="28"/>
    </row>
    <row r="68" spans="1:2">
      <c r="A68" s="39"/>
      <c r="B68" s="28"/>
    </row>
    <row r="69" spans="1:2">
      <c r="A69" s="39"/>
      <c r="B69" s="27"/>
    </row>
    <row r="70" spans="1:2">
      <c r="A70" s="39"/>
      <c r="B70" s="28"/>
    </row>
    <row r="71" spans="1:2">
      <c r="A71" s="39"/>
      <c r="B71" s="28"/>
    </row>
    <row r="72" spans="1:2">
      <c r="A72" s="39"/>
      <c r="B72" s="28"/>
    </row>
    <row r="73" spans="1:2">
      <c r="A73" s="39"/>
      <c r="B73" s="28"/>
    </row>
    <row r="74" spans="1:2">
      <c r="A74" s="39"/>
      <c r="B74" s="28"/>
    </row>
    <row r="75" spans="1:2">
      <c r="A75" s="39"/>
      <c r="B75" s="27"/>
    </row>
    <row r="76" spans="1:2">
      <c r="A76" s="39"/>
      <c r="B76" s="28"/>
    </row>
    <row r="77" spans="1:2">
      <c r="A77" s="39"/>
      <c r="B77" s="28"/>
    </row>
    <row r="78" spans="1:2">
      <c r="A78" s="39"/>
      <c r="B78" s="28"/>
    </row>
    <row r="79" spans="1:2">
      <c r="A79" s="39"/>
      <c r="B79" s="28"/>
    </row>
    <row r="80" spans="1:2">
      <c r="A80" s="39"/>
      <c r="B80" s="28"/>
    </row>
    <row r="81" spans="1:2">
      <c r="A81" s="39"/>
      <c r="B81" s="28"/>
    </row>
    <row r="82" spans="1:2">
      <c r="A82" s="39"/>
      <c r="B82" s="28"/>
    </row>
    <row r="83" spans="1:2">
      <c r="A83" s="39"/>
      <c r="B83" s="28"/>
    </row>
    <row r="84" spans="1:2">
      <c r="A84" s="39"/>
      <c r="B84" s="28"/>
    </row>
    <row r="85" spans="1:2">
      <c r="A85" s="39"/>
      <c r="B85" s="29"/>
    </row>
    <row r="86" spans="1:2">
      <c r="A86" s="39"/>
      <c r="B86" s="27"/>
    </row>
    <row r="87" spans="1:2">
      <c r="A87" s="39"/>
      <c r="B87" s="28"/>
    </row>
    <row r="88" spans="1:2">
      <c r="A88" s="39"/>
      <c r="B88" s="28"/>
    </row>
    <row r="89" spans="1:2">
      <c r="A89" s="39"/>
      <c r="B89" s="28"/>
    </row>
    <row r="90" spans="1:2">
      <c r="A90" s="39"/>
      <c r="B90" s="28"/>
    </row>
    <row r="91" spans="1:2">
      <c r="A91" s="39"/>
      <c r="B91" s="28"/>
    </row>
    <row r="92" spans="1:2">
      <c r="A92" s="39"/>
      <c r="B92" s="27"/>
    </row>
    <row r="93" spans="1:2">
      <c r="A93" s="39"/>
      <c r="B93" s="27"/>
    </row>
    <row r="94" spans="1:2">
      <c r="A94" s="39"/>
      <c r="B94" s="27"/>
    </row>
    <row r="95" spans="1:2">
      <c r="A95" s="39"/>
      <c r="B95" s="27"/>
    </row>
    <row r="96" spans="1:2">
      <c r="A96" s="39"/>
      <c r="B96" s="27"/>
    </row>
    <row r="97" spans="1:2">
      <c r="A97" s="39"/>
      <c r="B97" s="29"/>
    </row>
    <row r="98" spans="1:2">
      <c r="A98" s="39"/>
      <c r="B98" s="27"/>
    </row>
    <row r="99" spans="1:2">
      <c r="A99" s="39"/>
      <c r="B99" s="28"/>
    </row>
    <row r="100" spans="1:2">
      <c r="A100" s="39"/>
      <c r="B100" s="28"/>
    </row>
    <row r="101" spans="1:2">
      <c r="A101" s="39"/>
      <c r="B101" s="27"/>
    </row>
    <row r="102" spans="1:2">
      <c r="A102" s="39"/>
      <c r="B102" s="27"/>
    </row>
    <row r="103" spans="1:2">
      <c r="A103" s="39"/>
      <c r="B103" s="27"/>
    </row>
    <row r="104" spans="1:2">
      <c r="A104" s="39"/>
      <c r="B104" s="28"/>
    </row>
    <row r="105" spans="1:2">
      <c r="A105" s="39"/>
      <c r="B105" s="28"/>
    </row>
    <row r="106" spans="1:2">
      <c r="A106" s="39"/>
      <c r="B106" s="28"/>
    </row>
    <row r="107" spans="1:2">
      <c r="A107" s="39"/>
      <c r="B107" s="28"/>
    </row>
    <row r="108" spans="1:2">
      <c r="A108" s="39"/>
      <c r="B108" s="28"/>
    </row>
    <row r="109" spans="1:2">
      <c r="A109" s="39"/>
      <c r="B109" s="27"/>
    </row>
    <row r="110" spans="1:2">
      <c r="A110" s="39"/>
      <c r="B110" s="29"/>
    </row>
    <row r="111" spans="1:2">
      <c r="A111" s="39"/>
      <c r="B111" s="27"/>
    </row>
    <row r="112" spans="1:2">
      <c r="A112" s="39"/>
      <c r="B112" s="27"/>
    </row>
    <row r="113" spans="1:2">
      <c r="A113" s="39"/>
      <c r="B113" s="27"/>
    </row>
    <row r="114" spans="1:2">
      <c r="A114" s="39"/>
      <c r="B114" s="27"/>
    </row>
    <row r="115" spans="1:2">
      <c r="A115" s="39"/>
      <c r="B115" s="27"/>
    </row>
    <row r="116" spans="1:2">
      <c r="A116" s="39"/>
      <c r="B116" s="27"/>
    </row>
    <row r="117" spans="1:2">
      <c r="A117" s="39"/>
      <c r="B117" s="27"/>
    </row>
    <row r="118" spans="1:2">
      <c r="A118" s="39"/>
      <c r="B118" s="29"/>
    </row>
    <row r="119" spans="1:2">
      <c r="A119" s="39"/>
      <c r="B119" s="27"/>
    </row>
    <row r="120" spans="1:2">
      <c r="A120" s="39"/>
      <c r="B120" s="27"/>
    </row>
    <row r="121" spans="1:2">
      <c r="A121" s="39"/>
      <c r="B121" s="27"/>
    </row>
    <row r="122" spans="1:2">
      <c r="A122" s="39"/>
      <c r="B122" s="27"/>
    </row>
    <row r="123" spans="1:2">
      <c r="A123" s="39"/>
      <c r="B123" s="27"/>
    </row>
    <row r="124" spans="1:2">
      <c r="A124" s="39"/>
      <c r="B124" s="27"/>
    </row>
    <row r="125" spans="1:2">
      <c r="A125" s="39"/>
      <c r="B125" s="27"/>
    </row>
    <row r="126" spans="1:2">
      <c r="A126" s="39"/>
      <c r="B126" s="27"/>
    </row>
    <row r="127" spans="1:2">
      <c r="A127" s="39"/>
      <c r="B127" s="27"/>
    </row>
    <row r="128" spans="1:2">
      <c r="A128" s="39"/>
      <c r="B128" s="27"/>
    </row>
    <row r="129" spans="1:2">
      <c r="A129" s="39"/>
      <c r="B129" s="27"/>
    </row>
    <row r="130" spans="1:2">
      <c r="A130" s="39"/>
      <c r="B130" s="29"/>
    </row>
    <row r="131" spans="1:2">
      <c r="A131" s="39"/>
      <c r="B131" s="27"/>
    </row>
    <row r="132" spans="1:2">
      <c r="A132" s="39"/>
      <c r="B132" s="27"/>
    </row>
    <row r="133" spans="1:2">
      <c r="A133" s="39"/>
      <c r="B133" s="30"/>
    </row>
    <row r="134" spans="1:2">
      <c r="A134" s="39"/>
      <c r="B134" s="29"/>
    </row>
    <row r="135" spans="1:2">
      <c r="A135" s="39"/>
      <c r="B135" s="27"/>
    </row>
    <row r="136" spans="1:2">
      <c r="A136" s="39"/>
      <c r="B136" s="28"/>
    </row>
    <row r="137" spans="1:2">
      <c r="A137" s="39"/>
      <c r="B137" s="28"/>
    </row>
    <row r="138" spans="1:2">
      <c r="A138" s="39"/>
      <c r="B138" s="28"/>
    </row>
    <row r="139" spans="1:2">
      <c r="A139" s="39"/>
      <c r="B139" s="28"/>
    </row>
    <row r="140" spans="1:2">
      <c r="A140" s="39"/>
      <c r="B140" s="28"/>
    </row>
    <row r="141" spans="1:2">
      <c r="A141" s="39"/>
      <c r="B141" s="28"/>
    </row>
    <row r="142" spans="1:2">
      <c r="A142" s="39"/>
      <c r="B142" s="28"/>
    </row>
    <row r="143" spans="1:2">
      <c r="A143" s="39"/>
      <c r="B143" s="28"/>
    </row>
    <row r="144" spans="1:2">
      <c r="A144" s="39"/>
      <c r="B144" s="27"/>
    </row>
    <row r="145" spans="1:2">
      <c r="A145" s="39"/>
      <c r="B145" s="28"/>
    </row>
    <row r="146" spans="1:2">
      <c r="A146" s="39"/>
      <c r="B146" s="28"/>
    </row>
    <row r="147" spans="1:2">
      <c r="A147" s="39"/>
      <c r="B147" s="28"/>
    </row>
    <row r="148" spans="1:2">
      <c r="A148" s="39"/>
      <c r="B148" s="27"/>
    </row>
    <row r="149" spans="1:2">
      <c r="A149" s="39"/>
      <c r="B149" s="28"/>
    </row>
    <row r="150" spans="1:2">
      <c r="A150" s="39"/>
      <c r="B150" s="28"/>
    </row>
    <row r="151" spans="1:2">
      <c r="A151" s="39"/>
      <c r="B151" s="28"/>
    </row>
    <row r="152" spans="1:2">
      <c r="A152" s="39"/>
      <c r="B152" s="27"/>
    </row>
    <row r="153" spans="1:2">
      <c r="A153" s="39"/>
      <c r="B153" s="27"/>
    </row>
    <row r="154" spans="1:2">
      <c r="A154" s="39"/>
      <c r="B154" s="28"/>
    </row>
    <row r="155" spans="1:2">
      <c r="A155" s="39"/>
      <c r="B155" s="28"/>
    </row>
    <row r="156" spans="1:2">
      <c r="A156" s="39"/>
      <c r="B156" s="28"/>
    </row>
    <row r="157" spans="1:2">
      <c r="A157" s="39"/>
      <c r="B157" s="28"/>
    </row>
    <row r="158" spans="1:2">
      <c r="A158" s="39"/>
      <c r="B158" s="28"/>
    </row>
    <row r="159" spans="1:2">
      <c r="A159" s="39"/>
      <c r="B159" s="28"/>
    </row>
    <row r="160" spans="1:2">
      <c r="A160" s="39"/>
      <c r="B160" s="29"/>
    </row>
    <row r="161" spans="1:2">
      <c r="A161" s="39"/>
      <c r="B161" s="27"/>
    </row>
    <row r="162" spans="1:2">
      <c r="A162" s="39"/>
      <c r="B162" s="27"/>
    </row>
    <row r="163" spans="1:2">
      <c r="A163" s="39"/>
      <c r="B163" s="27"/>
    </row>
    <row r="164" spans="1:2">
      <c r="A164" s="39"/>
      <c r="B164" s="29"/>
    </row>
    <row r="165" spans="1:2">
      <c r="A165" s="39"/>
      <c r="B165" s="29"/>
    </row>
    <row r="166" spans="1:2">
      <c r="A166" s="39"/>
      <c r="B166" s="27"/>
    </row>
    <row r="167" spans="1:2">
      <c r="A167" s="39"/>
      <c r="B167" s="27"/>
    </row>
    <row r="168" spans="1:2">
      <c r="A168" s="39"/>
      <c r="B168" s="29"/>
    </row>
    <row r="169" spans="1:2">
      <c r="A169" s="39"/>
      <c r="B169" s="30"/>
    </row>
    <row r="170" spans="1:2">
      <c r="A170" s="39"/>
      <c r="B170" s="29"/>
    </row>
    <row r="171" spans="1:2">
      <c r="A171" s="39"/>
      <c r="B171" s="27"/>
    </row>
    <row r="172" spans="1:2">
      <c r="A172" s="39"/>
      <c r="B172" s="27"/>
    </row>
    <row r="173" spans="1:2">
      <c r="A173" s="39"/>
      <c r="B173" s="27"/>
    </row>
    <row r="174" spans="1:2">
      <c r="A174" s="39"/>
      <c r="B174" s="27"/>
    </row>
    <row r="175" spans="1:2">
      <c r="A175" s="39"/>
      <c r="B175" s="27"/>
    </row>
    <row r="176" spans="1:2">
      <c r="A176" s="39"/>
      <c r="B176" s="27"/>
    </row>
    <row r="177" spans="1:2">
      <c r="A177" s="39"/>
      <c r="B177" s="29"/>
    </row>
    <row r="178" spans="1:2">
      <c r="A178" s="39"/>
      <c r="B178" s="27"/>
    </row>
    <row r="179" spans="1:2">
      <c r="A179" s="39"/>
      <c r="B179" s="27"/>
    </row>
    <row r="180" spans="1:2">
      <c r="A180" s="39"/>
      <c r="B180" s="27"/>
    </row>
    <row r="181" spans="1:2">
      <c r="A181" s="39"/>
      <c r="B181" s="27"/>
    </row>
    <row r="182" spans="1:2">
      <c r="A182" s="39"/>
      <c r="B182" s="27"/>
    </row>
    <row r="183" spans="1:2">
      <c r="A183" s="39"/>
      <c r="B183" s="27"/>
    </row>
    <row r="184" spans="1:2">
      <c r="A184" s="39"/>
      <c r="B184" s="27"/>
    </row>
    <row r="185" spans="1:2">
      <c r="A185" s="39"/>
      <c r="B185" s="27"/>
    </row>
    <row r="186" spans="1:2">
      <c r="A186" s="39"/>
      <c r="B186" s="27"/>
    </row>
    <row r="187" spans="1:2">
      <c r="A187" s="39"/>
      <c r="B187" s="29"/>
    </row>
    <row r="188" spans="1:2">
      <c r="A188" s="39"/>
      <c r="B188" s="27"/>
    </row>
    <row r="189" spans="1:2">
      <c r="A189" s="39"/>
      <c r="B189" s="28"/>
    </row>
    <row r="190" spans="1:2">
      <c r="A190" s="39"/>
      <c r="B190" s="28"/>
    </row>
    <row r="191" spans="1:2">
      <c r="A191" s="39"/>
      <c r="B191" s="28"/>
    </row>
    <row r="192" spans="1:2">
      <c r="A192" s="39"/>
      <c r="B192" s="27"/>
    </row>
    <row r="193" spans="1:2">
      <c r="A193" s="39"/>
      <c r="B193" s="27"/>
    </row>
    <row r="194" spans="1:2">
      <c r="A194" s="39"/>
      <c r="B194" s="27"/>
    </row>
    <row r="195" spans="1:2">
      <c r="A195" s="39"/>
      <c r="B195" s="27"/>
    </row>
    <row r="196" spans="1:2">
      <c r="A196" s="39"/>
      <c r="B196" s="27"/>
    </row>
    <row r="197" spans="1:2">
      <c r="A197" s="39"/>
      <c r="B197" s="27"/>
    </row>
    <row r="198" spans="1:2">
      <c r="A198" s="39"/>
      <c r="B198" s="27"/>
    </row>
    <row r="199" spans="1:2">
      <c r="A199" s="39"/>
      <c r="B199" s="27"/>
    </row>
    <row r="200" spans="1:2">
      <c r="A200" s="39"/>
      <c r="B200" s="28"/>
    </row>
    <row r="201" spans="1:2">
      <c r="A201" s="39"/>
      <c r="B201" s="28"/>
    </row>
    <row r="202" spans="1:2">
      <c r="A202" s="39"/>
      <c r="B202" s="28"/>
    </row>
    <row r="203" spans="1:2">
      <c r="A203" s="39"/>
      <c r="B203" s="28"/>
    </row>
    <row r="204" spans="1:2">
      <c r="A204" s="39"/>
      <c r="B204" s="28"/>
    </row>
    <row r="205" spans="1:2">
      <c r="A205" s="39"/>
      <c r="B205" s="30"/>
    </row>
    <row r="206" spans="1:2">
      <c r="A206" s="39"/>
      <c r="B206" s="29"/>
    </row>
    <row r="207" spans="1:2">
      <c r="A207" s="39"/>
      <c r="B207" s="29"/>
    </row>
    <row r="208" spans="1:2">
      <c r="A208" s="39"/>
      <c r="B208" s="27"/>
    </row>
    <row r="209" spans="1:2">
      <c r="A209" s="39"/>
      <c r="B209" s="27"/>
    </row>
    <row r="210" spans="1:2">
      <c r="A210" s="39"/>
      <c r="B210" s="29"/>
    </row>
    <row r="211" spans="1:2">
      <c r="A211" s="39"/>
      <c r="B211" s="27"/>
    </row>
    <row r="212" spans="1:2">
      <c r="A212" s="39"/>
      <c r="B212" s="27"/>
    </row>
    <row r="213" spans="1:2">
      <c r="A213" s="39"/>
      <c r="B213" s="27"/>
    </row>
    <row r="214" spans="1:2">
      <c r="A214" s="39"/>
      <c r="B214" s="29"/>
    </row>
    <row r="215" spans="1:2">
      <c r="A215" s="39"/>
      <c r="B215" s="29"/>
    </row>
    <row r="216" spans="1:2">
      <c r="A216" s="39"/>
      <c r="B216" s="31"/>
    </row>
    <row r="217" spans="1:2">
      <c r="A217" s="39"/>
      <c r="B217" s="32"/>
    </row>
    <row r="218" spans="1:2">
      <c r="A218" s="39"/>
      <c r="B218" s="29"/>
    </row>
    <row r="219" spans="1:2">
      <c r="A219" s="39"/>
      <c r="B219" s="27"/>
    </row>
    <row r="220" spans="1:2">
      <c r="A220" s="39"/>
      <c r="B220" s="27"/>
    </row>
    <row r="221" spans="1:2">
      <c r="A221" s="39"/>
      <c r="B221" s="27"/>
    </row>
    <row r="222" spans="1:2">
      <c r="A222" s="39"/>
      <c r="B222" s="27"/>
    </row>
    <row r="223" spans="1:2">
      <c r="A223" s="39"/>
      <c r="B223" s="29"/>
    </row>
    <row r="224" spans="1:2">
      <c r="A224" s="39"/>
      <c r="B224" s="27"/>
    </row>
    <row r="225" spans="1:2">
      <c r="A225" s="39"/>
      <c r="B225" s="27"/>
    </row>
    <row r="226" spans="1:2">
      <c r="A226" s="39"/>
      <c r="B226" s="27"/>
    </row>
    <row r="227" spans="1:2">
      <c r="A227" s="39"/>
      <c r="B227" s="29"/>
    </row>
    <row r="228" spans="1:2">
      <c r="A228" s="39"/>
      <c r="B228" s="29"/>
    </row>
    <row r="229" spans="1:2">
      <c r="A229" s="39"/>
      <c r="B229" s="27"/>
    </row>
    <row r="230" spans="1:2">
      <c r="A230" s="39"/>
      <c r="B230" s="27"/>
    </row>
    <row r="231" spans="1:2">
      <c r="A231" s="39"/>
      <c r="B231" s="27"/>
    </row>
    <row r="232" spans="1:2">
      <c r="A232" s="39"/>
      <c r="B232" s="29"/>
    </row>
    <row r="233" spans="1:2">
      <c r="A233" s="39"/>
      <c r="B233" s="29"/>
    </row>
    <row r="234" spans="1:2">
      <c r="A234" s="39"/>
      <c r="B234" s="27"/>
    </row>
    <row r="235" spans="1:2">
      <c r="A235" s="39"/>
      <c r="B235" s="27"/>
    </row>
    <row r="236" spans="1:2">
      <c r="A236" s="39"/>
      <c r="B236" s="27"/>
    </row>
    <row r="237" spans="1:2">
      <c r="A237" s="39"/>
      <c r="B237" s="29"/>
    </row>
    <row r="238" spans="1:2">
      <c r="A238" s="39"/>
      <c r="B238" s="27"/>
    </row>
    <row r="239" spans="1:2">
      <c r="A239" s="39"/>
      <c r="B239" s="27"/>
    </row>
    <row r="240" spans="1:2">
      <c r="A240" s="39"/>
      <c r="B240" s="27"/>
    </row>
    <row r="241" spans="1:2">
      <c r="A241" s="39"/>
      <c r="B241" s="27"/>
    </row>
    <row r="242" spans="1:2">
      <c r="A242" s="39"/>
      <c r="B242" s="27"/>
    </row>
    <row r="243" spans="1:2">
      <c r="A243" s="39"/>
      <c r="B243" s="29"/>
    </row>
    <row r="244" spans="1:2">
      <c r="A244" s="39"/>
      <c r="B244" s="27"/>
    </row>
    <row r="245" spans="1:2">
      <c r="A245" s="39"/>
      <c r="B245" s="27"/>
    </row>
    <row r="246" spans="1:2">
      <c r="A246" s="39"/>
      <c r="B246" s="27"/>
    </row>
    <row r="247" spans="1:2">
      <c r="A247" s="39"/>
      <c r="B247" s="27"/>
    </row>
    <row r="248" spans="1:2">
      <c r="A248" s="39"/>
      <c r="B248" s="27"/>
    </row>
    <row r="249" spans="1:2">
      <c r="A249" s="39"/>
      <c r="B249" s="27"/>
    </row>
    <row r="250" spans="1:2">
      <c r="A250" s="39"/>
      <c r="B250" s="27"/>
    </row>
    <row r="251" spans="1:2">
      <c r="A251" s="39"/>
      <c r="B251" s="27"/>
    </row>
    <row r="252" spans="1:2">
      <c r="A252" s="39"/>
      <c r="B252" s="32"/>
    </row>
    <row r="253" spans="1:2">
      <c r="A253" s="39"/>
      <c r="B253" s="29"/>
    </row>
    <row r="254" spans="1:2">
      <c r="A254" s="39"/>
      <c r="B254" s="27"/>
    </row>
    <row r="255" spans="1:2">
      <c r="A255" s="39"/>
      <c r="B255" s="27"/>
    </row>
    <row r="256" spans="1:2">
      <c r="A256" s="39"/>
      <c r="B256" s="27"/>
    </row>
    <row r="257" spans="1:2">
      <c r="A257" s="39"/>
      <c r="B257" s="29"/>
    </row>
    <row r="258" spans="1:2">
      <c r="A258" s="39"/>
      <c r="B258" s="27"/>
    </row>
    <row r="259" spans="1:2">
      <c r="A259" s="39"/>
      <c r="B259" s="27"/>
    </row>
    <row r="260" spans="1:2">
      <c r="A260" s="39"/>
      <c r="B260" s="27"/>
    </row>
    <row r="261" spans="1:2">
      <c r="A261" s="39"/>
      <c r="B261" s="27"/>
    </row>
    <row r="262" spans="1:2">
      <c r="A262" s="39"/>
      <c r="B262" s="29"/>
    </row>
    <row r="263" spans="1:2">
      <c r="A263" s="39"/>
      <c r="B263" s="27"/>
    </row>
    <row r="264" spans="1:2">
      <c r="A264" s="39"/>
      <c r="B264" s="27"/>
    </row>
    <row r="265" spans="1:2">
      <c r="A265" s="39"/>
      <c r="B265" s="27"/>
    </row>
    <row r="266" spans="1:2">
      <c r="A266" s="39"/>
      <c r="B266" s="27"/>
    </row>
    <row r="267" spans="1:2">
      <c r="A267" s="39"/>
      <c r="B267" s="27"/>
    </row>
    <row r="268" spans="1:2">
      <c r="A268" s="39"/>
      <c r="B268" s="27"/>
    </row>
    <row r="269" spans="1:2">
      <c r="A269" s="39"/>
      <c r="B269" s="32"/>
    </row>
    <row r="270" spans="1:2">
      <c r="A270" s="39"/>
      <c r="B270" s="29"/>
    </row>
    <row r="271" spans="1:2">
      <c r="A271" s="39"/>
      <c r="B271" s="27"/>
    </row>
    <row r="272" spans="1:2">
      <c r="A272" s="39"/>
      <c r="B272" s="27"/>
    </row>
    <row r="273" spans="1:2">
      <c r="A273" s="39"/>
      <c r="B273" s="27"/>
    </row>
    <row r="274" spans="1:2">
      <c r="A274" s="39"/>
      <c r="B274" s="29"/>
    </row>
    <row r="275" spans="1:2">
      <c r="A275" s="39"/>
      <c r="B275" s="27"/>
    </row>
    <row r="276" spans="1:2">
      <c r="A276" s="39"/>
      <c r="B276" s="27"/>
    </row>
    <row r="277" spans="1:2">
      <c r="A277" s="39"/>
      <c r="B277" s="27"/>
    </row>
    <row r="278" spans="1:2">
      <c r="A278" s="39"/>
      <c r="B278" s="27"/>
    </row>
    <row r="279" spans="1:2">
      <c r="A279" s="39"/>
      <c r="B279" s="29"/>
    </row>
    <row r="280" spans="1:2">
      <c r="A280" s="39"/>
      <c r="B280" s="27"/>
    </row>
    <row r="281" spans="1:2">
      <c r="A281" s="39"/>
      <c r="B281" s="27"/>
    </row>
    <row r="282" spans="1:2">
      <c r="A282" s="39"/>
      <c r="B282" s="27"/>
    </row>
    <row r="283" spans="1:2">
      <c r="A283" s="39"/>
      <c r="B283" s="30"/>
    </row>
    <row r="284" spans="1:2">
      <c r="A284" s="39"/>
      <c r="B284" s="29"/>
    </row>
    <row r="285" spans="1:2">
      <c r="A285" s="39"/>
      <c r="B285" s="27"/>
    </row>
    <row r="286" spans="1:2">
      <c r="A286" s="39"/>
      <c r="B286" s="27"/>
    </row>
    <row r="287" spans="1:2">
      <c r="A287" s="39"/>
      <c r="B287" s="29"/>
    </row>
    <row r="288" spans="1:2">
      <c r="A288" s="39"/>
      <c r="B288" s="31"/>
    </row>
    <row r="289" spans="1:2">
      <c r="A289" s="39"/>
      <c r="B289" s="30"/>
    </row>
    <row r="290" spans="1:2">
      <c r="A290" s="39"/>
      <c r="B290" s="29"/>
    </row>
    <row r="291" spans="1:2">
      <c r="A291" s="39"/>
      <c r="B291" s="27"/>
    </row>
    <row r="292" spans="1:2">
      <c r="A292" s="39"/>
      <c r="B292" s="28"/>
    </row>
    <row r="293" spans="1:2">
      <c r="A293" s="39"/>
      <c r="B293" s="28"/>
    </row>
    <row r="294" spans="1:2">
      <c r="A294" s="39"/>
      <c r="B294" s="28"/>
    </row>
    <row r="295" spans="1:2">
      <c r="A295" s="39"/>
      <c r="B295" s="33"/>
    </row>
    <row r="296" spans="1:2">
      <c r="A296" s="39"/>
      <c r="B296" s="33"/>
    </row>
    <row r="297" spans="1:2">
      <c r="A297" s="39"/>
      <c r="B297" s="28"/>
    </row>
    <row r="298" spans="1:2">
      <c r="A298" s="39"/>
      <c r="B298" s="27"/>
    </row>
    <row r="299" spans="1:2">
      <c r="A299" s="39"/>
      <c r="B299" s="28"/>
    </row>
    <row r="300" spans="1:2">
      <c r="A300" s="39"/>
      <c r="B300" s="28"/>
    </row>
    <row r="301" spans="1:2">
      <c r="A301" s="39"/>
      <c r="B301" s="28"/>
    </row>
    <row r="302" spans="1:2">
      <c r="A302" s="39"/>
      <c r="B302" s="28"/>
    </row>
    <row r="303" spans="1:2">
      <c r="A303" s="39"/>
      <c r="B303" s="27"/>
    </row>
    <row r="304" spans="1:2">
      <c r="A304" s="39"/>
      <c r="B304" s="28"/>
    </row>
    <row r="305" spans="1:2">
      <c r="A305" s="39"/>
      <c r="B305" s="28"/>
    </row>
    <row r="306" spans="1:2">
      <c r="A306" s="39"/>
      <c r="B306" s="28"/>
    </row>
    <row r="307" spans="1:2">
      <c r="A307" s="39"/>
      <c r="B307" s="28"/>
    </row>
    <row r="308" spans="1:2">
      <c r="A308" s="39"/>
      <c r="B308" s="27"/>
    </row>
    <row r="309" spans="1:2">
      <c r="A309" s="39"/>
      <c r="B309" s="27"/>
    </row>
    <row r="310" spans="1:2">
      <c r="A310" s="39"/>
      <c r="B310" s="28"/>
    </row>
    <row r="311" spans="1:2">
      <c r="A311" s="39"/>
      <c r="B311" s="28"/>
    </row>
    <row r="312" spans="1:2">
      <c r="A312" s="39"/>
      <c r="B312" s="28"/>
    </row>
    <row r="313" spans="1:2">
      <c r="A313" s="39"/>
      <c r="B313" s="28"/>
    </row>
    <row r="314" spans="1:2">
      <c r="A314" s="39"/>
      <c r="B314" s="27"/>
    </row>
    <row r="315" spans="1:2">
      <c r="A315" s="39"/>
      <c r="B315" s="28"/>
    </row>
    <row r="316" spans="1:2">
      <c r="A316" s="39"/>
      <c r="B316" s="28"/>
    </row>
    <row r="317" spans="1:2">
      <c r="A317" s="39"/>
      <c r="B317" s="28"/>
    </row>
    <row r="318" spans="1:2">
      <c r="A318" s="39"/>
      <c r="B318" s="28"/>
    </row>
    <row r="319" spans="1:2">
      <c r="A319" s="39"/>
      <c r="B319" s="28"/>
    </row>
    <row r="320" spans="1:2">
      <c r="A320" s="39"/>
      <c r="B320" s="28"/>
    </row>
    <row r="321" spans="1:2">
      <c r="A321" s="39"/>
      <c r="B321" s="28"/>
    </row>
    <row r="322" spans="1:2">
      <c r="A322" s="39"/>
      <c r="B322" s="27"/>
    </row>
    <row r="323" spans="1:2">
      <c r="A323" s="39"/>
      <c r="B323" s="28"/>
    </row>
    <row r="324" spans="1:2">
      <c r="A324" s="39"/>
      <c r="B324" s="28"/>
    </row>
    <row r="325" spans="1:2">
      <c r="A325" s="39"/>
      <c r="B325" s="27"/>
    </row>
    <row r="326" spans="1:2">
      <c r="A326" s="39"/>
      <c r="B326" s="28"/>
    </row>
    <row r="327" spans="1:2">
      <c r="A327" s="39"/>
      <c r="B327" s="28"/>
    </row>
    <row r="328" spans="1:2">
      <c r="A328" s="39"/>
      <c r="B328" s="28"/>
    </row>
    <row r="329" spans="1:2">
      <c r="A329" s="39"/>
      <c r="B329" s="30"/>
    </row>
    <row r="330" spans="1:2">
      <c r="A330" s="39"/>
      <c r="B330" s="29"/>
    </row>
    <row r="331" spans="1:2">
      <c r="A331" s="39"/>
      <c r="B331" s="27"/>
    </row>
    <row r="332" spans="1:2">
      <c r="A332" s="39"/>
      <c r="B332" s="28"/>
    </row>
    <row r="333" spans="1:2">
      <c r="A333" s="39"/>
      <c r="B333" s="28"/>
    </row>
    <row r="334" spans="1:2">
      <c r="A334" s="39"/>
      <c r="B334" s="28"/>
    </row>
    <row r="335" spans="1:2">
      <c r="A335" s="39"/>
      <c r="B335" s="28"/>
    </row>
    <row r="336" spans="1:2">
      <c r="A336" s="39"/>
      <c r="B336" s="27"/>
    </row>
    <row r="337" spans="1:2">
      <c r="A337" s="39"/>
      <c r="B337" s="28"/>
    </row>
    <row r="338" spans="1:2">
      <c r="A338" s="39"/>
      <c r="B338" s="28"/>
    </row>
    <row r="339" spans="1:2">
      <c r="A339" s="39"/>
      <c r="B339" s="28"/>
    </row>
    <row r="340" spans="1:2">
      <c r="A340" s="39"/>
      <c r="B340" s="28"/>
    </row>
    <row r="341" spans="1:2">
      <c r="A341" s="39"/>
      <c r="B341" s="27"/>
    </row>
    <row r="342" spans="1:2">
      <c r="A342" s="39"/>
      <c r="B342" s="27"/>
    </row>
    <row r="343" spans="1:2">
      <c r="A343" s="39"/>
      <c r="B343" s="27"/>
    </row>
    <row r="344" spans="1:2">
      <c r="A344" s="39"/>
      <c r="B344" s="28"/>
    </row>
    <row r="345" spans="1:2">
      <c r="A345" s="39"/>
      <c r="B345" s="28"/>
    </row>
    <row r="346" spans="1:2">
      <c r="A346" s="39"/>
      <c r="B346" s="27"/>
    </row>
    <row r="347" spans="1:2">
      <c r="A347" s="39"/>
      <c r="B347" s="28"/>
    </row>
    <row r="348" spans="1:2">
      <c r="A348" s="39"/>
      <c r="B348" s="28"/>
    </row>
    <row r="349" spans="1:2">
      <c r="A349" s="39"/>
      <c r="B349" s="27"/>
    </row>
    <row r="350" spans="1:2">
      <c r="A350" s="39"/>
      <c r="B350" s="28"/>
    </row>
    <row r="351" spans="1:2">
      <c r="A351" s="39"/>
      <c r="B351" s="28"/>
    </row>
    <row r="352" spans="1:2">
      <c r="A352" s="39"/>
      <c r="B352" s="29"/>
    </row>
    <row r="353" spans="1:2">
      <c r="A353" s="39"/>
      <c r="B353" s="27"/>
    </row>
    <row r="354" spans="1:2">
      <c r="A354" s="39"/>
      <c r="B354" s="27"/>
    </row>
    <row r="355" spans="1:2">
      <c r="A355" s="39"/>
      <c r="B355" s="28"/>
    </row>
    <row r="356" spans="1:2">
      <c r="A356" s="39"/>
      <c r="B356" s="28"/>
    </row>
    <row r="357" spans="1:2">
      <c r="A357" s="39"/>
      <c r="B357" s="28"/>
    </row>
    <row r="358" spans="1:2">
      <c r="A358" s="39"/>
      <c r="B358" s="28"/>
    </row>
    <row r="359" spans="1:2">
      <c r="A359" s="39"/>
      <c r="B359" s="30"/>
    </row>
    <row r="360" spans="1:2">
      <c r="A360" s="39"/>
      <c r="B360" s="29"/>
    </row>
    <row r="361" spans="1:2">
      <c r="A361" s="39"/>
      <c r="B361" s="29"/>
    </row>
    <row r="362" spans="1:2">
      <c r="A362" s="39"/>
      <c r="B362" s="27"/>
    </row>
    <row r="363" spans="1:2">
      <c r="A363" s="39"/>
      <c r="B363" s="27"/>
    </row>
    <row r="364" spans="1:2">
      <c r="A364" s="39"/>
      <c r="B364" s="29"/>
    </row>
    <row r="365" spans="1:2">
      <c r="A365" s="39"/>
      <c r="B365" s="27"/>
    </row>
    <row r="366" spans="1:2">
      <c r="A366" s="39"/>
      <c r="B366" s="27"/>
    </row>
    <row r="367" spans="1:2">
      <c r="A367" s="39"/>
      <c r="B367" s="27"/>
    </row>
    <row r="368" spans="1:2">
      <c r="A368" s="39"/>
      <c r="B368" s="29"/>
    </row>
    <row r="369" spans="1:2">
      <c r="A369" s="39"/>
      <c r="B369" s="29"/>
    </row>
    <row r="370" spans="1:2">
      <c r="A370" s="39"/>
      <c r="B370" s="30"/>
    </row>
    <row r="371" spans="1:2">
      <c r="A371" s="39"/>
      <c r="B371" s="32"/>
    </row>
    <row r="372" spans="1:2">
      <c r="A372" s="39"/>
      <c r="B372" s="29"/>
    </row>
    <row r="373" spans="1:2">
      <c r="A373" s="39"/>
      <c r="B373" s="29"/>
    </row>
    <row r="374" spans="1:2">
      <c r="A374" s="39"/>
      <c r="B374" s="27"/>
    </row>
    <row r="375" spans="1:2">
      <c r="A375" s="39"/>
      <c r="B375" s="27"/>
    </row>
    <row r="376" spans="1:2">
      <c r="A376" s="39"/>
      <c r="B376" s="27"/>
    </row>
    <row r="377" spans="1:2">
      <c r="A377" s="39"/>
      <c r="B377" s="27"/>
    </row>
    <row r="378" spans="1:2">
      <c r="A378" s="39"/>
      <c r="B378" s="29"/>
    </row>
    <row r="379" spans="1:2">
      <c r="A379" s="39"/>
      <c r="B379" s="29"/>
    </row>
    <row r="380" spans="1:2">
      <c r="A380" s="39"/>
      <c r="B380" s="29"/>
    </row>
    <row r="381" spans="1:2">
      <c r="A381" s="39"/>
      <c r="B381" s="29"/>
    </row>
    <row r="382" spans="1:2">
      <c r="A382" s="39"/>
      <c r="B382" s="29"/>
    </row>
    <row r="383" spans="1:2">
      <c r="A383" s="39"/>
      <c r="B383" s="32"/>
    </row>
    <row r="384" spans="1:2">
      <c r="A384" s="39"/>
      <c r="B384" s="29"/>
    </row>
    <row r="385" spans="1:2">
      <c r="A385" s="39"/>
      <c r="B385" s="29"/>
    </row>
    <row r="386" spans="1:2">
      <c r="A386" s="39"/>
      <c r="B386" s="29"/>
    </row>
    <row r="387" spans="1:2">
      <c r="A387" s="39"/>
      <c r="B387" s="31"/>
    </row>
    <row r="388" spans="1:2">
      <c r="A388" s="39"/>
      <c r="B388" s="32"/>
    </row>
    <row r="389" spans="1:2">
      <c r="A389" s="39"/>
      <c r="B389" s="29"/>
    </row>
    <row r="390" spans="1:2">
      <c r="A390" s="39"/>
      <c r="B390" s="27"/>
    </row>
    <row r="391" spans="1:2">
      <c r="A391" s="39"/>
      <c r="B391" s="27"/>
    </row>
    <row r="392" spans="1:2">
      <c r="A392" s="39"/>
      <c r="B392" s="27"/>
    </row>
    <row r="393" spans="1:2">
      <c r="A393" s="39"/>
      <c r="B393" s="27"/>
    </row>
    <row r="394" spans="1:2">
      <c r="A394" s="39"/>
      <c r="B394" s="29"/>
    </row>
    <row r="395" spans="1:2">
      <c r="A395" s="39"/>
      <c r="B395" s="27"/>
    </row>
    <row r="396" spans="1:2">
      <c r="A396" s="39"/>
      <c r="B396" s="27"/>
    </row>
    <row r="397" spans="1:2">
      <c r="A397" s="39"/>
      <c r="B397" s="27"/>
    </row>
    <row r="398" spans="1:2">
      <c r="A398" s="39"/>
      <c r="B398" s="29"/>
    </row>
    <row r="399" spans="1:2">
      <c r="A399" s="39"/>
      <c r="B399" s="29"/>
    </row>
    <row r="400" spans="1:2">
      <c r="A400" s="39"/>
      <c r="B400" s="27"/>
    </row>
    <row r="401" spans="1:2">
      <c r="A401" s="39"/>
      <c r="B401" s="27"/>
    </row>
    <row r="402" spans="1:2">
      <c r="A402" s="39"/>
      <c r="B402" s="27"/>
    </row>
    <row r="403" spans="1:2">
      <c r="A403" s="39"/>
      <c r="B403" s="29"/>
    </row>
    <row r="404" spans="1:2">
      <c r="A404" s="39"/>
      <c r="B404" s="29"/>
    </row>
    <row r="405" spans="1:2">
      <c r="A405" s="39"/>
      <c r="B405" s="27"/>
    </row>
    <row r="406" spans="1:2">
      <c r="A406" s="39"/>
      <c r="B406" s="27"/>
    </row>
    <row r="407" spans="1:2">
      <c r="A407" s="39"/>
      <c r="B407" s="27"/>
    </row>
    <row r="408" spans="1:2">
      <c r="A408" s="39"/>
      <c r="B408" s="29"/>
    </row>
    <row r="409" spans="1:2">
      <c r="A409" s="39"/>
      <c r="B409" s="27"/>
    </row>
    <row r="410" spans="1:2">
      <c r="A410" s="39"/>
      <c r="B410" s="27"/>
    </row>
    <row r="411" spans="1:2">
      <c r="A411" s="39"/>
      <c r="B411" s="27"/>
    </row>
    <row r="412" spans="1:2">
      <c r="A412" s="39"/>
      <c r="B412" s="27"/>
    </row>
    <row r="413" spans="1:2">
      <c r="A413" s="39"/>
      <c r="B413" s="27"/>
    </row>
    <row r="414" spans="1:2">
      <c r="A414" s="39"/>
      <c r="B414" s="29"/>
    </row>
    <row r="415" spans="1:2">
      <c r="A415" s="39"/>
      <c r="B415" s="27"/>
    </row>
    <row r="416" spans="1:2">
      <c r="A416" s="39"/>
      <c r="B416" s="27"/>
    </row>
    <row r="417" spans="1:2">
      <c r="A417" s="39"/>
      <c r="B417" s="27"/>
    </row>
    <row r="418" spans="1:2">
      <c r="A418" s="39"/>
      <c r="B418" s="27"/>
    </row>
    <row r="419" spans="1:2">
      <c r="A419" s="39"/>
      <c r="B419" s="27"/>
    </row>
    <row r="420" spans="1:2">
      <c r="A420" s="39"/>
      <c r="B420" s="27"/>
    </row>
    <row r="421" spans="1:2">
      <c r="A421" s="39"/>
      <c r="B421" s="27"/>
    </row>
    <row r="422" spans="1:2">
      <c r="A422" s="39"/>
      <c r="B422" s="27"/>
    </row>
    <row r="423" spans="1:2">
      <c r="A423" s="39"/>
      <c r="B423" s="32"/>
    </row>
    <row r="424" spans="1:2">
      <c r="A424" s="39"/>
      <c r="B424" s="29"/>
    </row>
    <row r="425" spans="1:2">
      <c r="A425" s="39"/>
      <c r="B425" s="27"/>
    </row>
    <row r="426" spans="1:2">
      <c r="A426" s="39"/>
      <c r="B426" s="27"/>
    </row>
    <row r="427" spans="1:2">
      <c r="A427" s="39"/>
      <c r="B427" s="27"/>
    </row>
    <row r="428" spans="1:2">
      <c r="A428" s="39"/>
      <c r="B428" s="29"/>
    </row>
    <row r="429" spans="1:2">
      <c r="A429" s="39"/>
      <c r="B429" s="27"/>
    </row>
    <row r="430" spans="1:2">
      <c r="A430" s="39"/>
      <c r="B430" s="27"/>
    </row>
    <row r="431" spans="1:2">
      <c r="A431" s="39"/>
      <c r="B431" s="27"/>
    </row>
    <row r="432" spans="1:2">
      <c r="A432" s="39"/>
      <c r="B432" s="27"/>
    </row>
    <row r="433" spans="1:2">
      <c r="A433" s="39"/>
      <c r="B433" s="29"/>
    </row>
    <row r="434" spans="1:2">
      <c r="A434" s="39"/>
      <c r="B434" s="27"/>
    </row>
    <row r="435" spans="1:2">
      <c r="A435" s="39"/>
      <c r="B435" s="27"/>
    </row>
    <row r="436" spans="1:2">
      <c r="A436" s="39"/>
      <c r="B436" s="27"/>
    </row>
    <row r="437" spans="1:2">
      <c r="A437" s="39"/>
      <c r="B437" s="30"/>
    </row>
    <row r="438" spans="1:2">
      <c r="A438" s="39"/>
      <c r="B438" s="29"/>
    </row>
    <row r="439" spans="1:2">
      <c r="A439" s="39"/>
      <c r="B439" s="27"/>
    </row>
    <row r="440" spans="1:2">
      <c r="A440" s="39"/>
      <c r="B440" s="27"/>
    </row>
    <row r="441" spans="1:2">
      <c r="A441" s="39"/>
      <c r="B441" s="29"/>
    </row>
    <row r="442" spans="1:2">
      <c r="A442" s="39"/>
      <c r="B442" s="31"/>
    </row>
    <row r="443" spans="1:2">
      <c r="A443" s="39"/>
      <c r="B443" s="30"/>
    </row>
    <row r="444" spans="1:2">
      <c r="A444" s="39"/>
      <c r="B444" s="29"/>
    </row>
    <row r="445" spans="1:2">
      <c r="A445" s="39"/>
      <c r="B445" s="27"/>
    </row>
    <row r="446" spans="1:2">
      <c r="A446" s="39"/>
      <c r="B446" s="28"/>
    </row>
    <row r="447" spans="1:2">
      <c r="A447" s="39"/>
      <c r="B447" s="28"/>
    </row>
    <row r="448" spans="1:2">
      <c r="A448" s="39"/>
      <c r="B448" s="28"/>
    </row>
    <row r="449" spans="1:2">
      <c r="A449" s="39"/>
      <c r="B449" s="33"/>
    </row>
    <row r="450" spans="1:2">
      <c r="A450" s="39"/>
      <c r="B450" s="33"/>
    </row>
    <row r="451" spans="1:2">
      <c r="A451" s="39"/>
      <c r="B451" s="28"/>
    </row>
    <row r="452" spans="1:2">
      <c r="A452" s="39"/>
      <c r="B452" s="27"/>
    </row>
    <row r="453" spans="1:2">
      <c r="A453" s="39"/>
      <c r="B453" s="28"/>
    </row>
    <row r="454" spans="1:2">
      <c r="A454" s="39"/>
      <c r="B454" s="28"/>
    </row>
    <row r="455" spans="1:2">
      <c r="A455" s="39"/>
      <c r="B455" s="28"/>
    </row>
    <row r="456" spans="1:2">
      <c r="A456" s="39"/>
      <c r="B456" s="28"/>
    </row>
    <row r="457" spans="1:2">
      <c r="A457" s="39"/>
      <c r="B457" s="27"/>
    </row>
    <row r="458" spans="1:2">
      <c r="A458" s="39"/>
      <c r="B458" s="28"/>
    </row>
    <row r="459" spans="1:2">
      <c r="A459" s="39"/>
      <c r="B459" s="28"/>
    </row>
    <row r="460" spans="1:2">
      <c r="A460" s="39"/>
      <c r="B460" s="28"/>
    </row>
    <row r="461" spans="1:2">
      <c r="A461" s="39"/>
      <c r="B461" s="28"/>
    </row>
    <row r="462" spans="1:2">
      <c r="A462" s="39"/>
      <c r="B462" s="27"/>
    </row>
    <row r="463" spans="1:2">
      <c r="A463" s="39"/>
      <c r="B463" s="27"/>
    </row>
    <row r="464" spans="1:2">
      <c r="A464" s="39"/>
      <c r="B464" s="28"/>
    </row>
    <row r="465" spans="1:2">
      <c r="A465" s="39"/>
      <c r="B465" s="28"/>
    </row>
    <row r="466" spans="1:2">
      <c r="A466" s="39"/>
      <c r="B466" s="28"/>
    </row>
    <row r="467" spans="1:2">
      <c r="A467" s="39"/>
      <c r="B467" s="28"/>
    </row>
    <row r="468" spans="1:2">
      <c r="A468" s="39"/>
      <c r="B468" s="27"/>
    </row>
    <row r="469" spans="1:2">
      <c r="A469" s="39"/>
      <c r="B469" s="28"/>
    </row>
    <row r="470" spans="1:2">
      <c r="A470" s="39"/>
      <c r="B470" s="28"/>
    </row>
    <row r="471" spans="1:2">
      <c r="A471" s="39"/>
      <c r="B471" s="28"/>
    </row>
    <row r="472" spans="1:2">
      <c r="A472" s="39"/>
      <c r="B472" s="28"/>
    </row>
    <row r="473" spans="1:2">
      <c r="A473" s="39"/>
      <c r="B473" s="28"/>
    </row>
    <row r="474" spans="1:2">
      <c r="A474" s="39"/>
      <c r="B474" s="28"/>
    </row>
    <row r="475" spans="1:2">
      <c r="A475" s="39"/>
      <c r="B475" s="28"/>
    </row>
    <row r="476" spans="1:2">
      <c r="A476" s="39"/>
      <c r="B476" s="27"/>
    </row>
    <row r="477" spans="1:2">
      <c r="A477" s="39"/>
      <c r="B477" s="28"/>
    </row>
    <row r="478" spans="1:2">
      <c r="A478" s="39"/>
      <c r="B478" s="28"/>
    </row>
    <row r="479" spans="1:2">
      <c r="A479" s="39"/>
      <c r="B479" s="27"/>
    </row>
    <row r="480" spans="1:2">
      <c r="A480" s="39"/>
      <c r="B480" s="28"/>
    </row>
    <row r="481" spans="1:2">
      <c r="A481" s="39"/>
      <c r="B481" s="28"/>
    </row>
    <row r="482" spans="1:2">
      <c r="A482" s="39"/>
      <c r="B482" s="28"/>
    </row>
    <row r="483" spans="1:2">
      <c r="A483" s="39"/>
      <c r="B483" s="30"/>
    </row>
    <row r="484" spans="1:2">
      <c r="A484" s="39"/>
      <c r="B484" s="29"/>
    </row>
    <row r="485" spans="1:2">
      <c r="A485" s="39"/>
      <c r="B485" s="27"/>
    </row>
    <row r="486" spans="1:2">
      <c r="A486" s="39"/>
      <c r="B486" s="28"/>
    </row>
    <row r="487" spans="1:2">
      <c r="A487" s="39"/>
      <c r="B487" s="28"/>
    </row>
    <row r="488" spans="1:2">
      <c r="A488" s="39"/>
      <c r="B488" s="28"/>
    </row>
    <row r="489" spans="1:2">
      <c r="A489" s="39"/>
      <c r="B489" s="28"/>
    </row>
    <row r="490" spans="1:2">
      <c r="A490" s="39"/>
      <c r="B490" s="27"/>
    </row>
    <row r="491" spans="1:2">
      <c r="A491" s="39"/>
      <c r="B491" s="28"/>
    </row>
    <row r="492" spans="1:2">
      <c r="A492" s="39"/>
      <c r="B492" s="28"/>
    </row>
    <row r="493" spans="1:2">
      <c r="A493" s="39"/>
      <c r="B493" s="28"/>
    </row>
    <row r="494" spans="1:2">
      <c r="A494" s="39"/>
      <c r="B494" s="28"/>
    </row>
    <row r="495" spans="1:2">
      <c r="A495" s="39"/>
      <c r="B495" s="27"/>
    </row>
    <row r="496" spans="1:2">
      <c r="A496" s="39"/>
      <c r="B496" s="27"/>
    </row>
    <row r="497" spans="1:2">
      <c r="A497" s="39"/>
      <c r="B497" s="27"/>
    </row>
    <row r="498" spans="1:2">
      <c r="A498" s="39"/>
      <c r="B498" s="28"/>
    </row>
    <row r="499" spans="1:2">
      <c r="A499" s="39"/>
      <c r="B499" s="28"/>
    </row>
    <row r="500" spans="1:2">
      <c r="A500" s="39"/>
      <c r="B500" s="27"/>
    </row>
    <row r="501" spans="1:2">
      <c r="A501" s="39"/>
      <c r="B501" s="28"/>
    </row>
    <row r="502" spans="1:2">
      <c r="A502" s="39"/>
      <c r="B502" s="28"/>
    </row>
    <row r="503" spans="1:2">
      <c r="A503" s="39"/>
      <c r="B503" s="27"/>
    </row>
    <row r="504" spans="1:2">
      <c r="A504" s="39"/>
      <c r="B504" s="28"/>
    </row>
    <row r="505" spans="1:2">
      <c r="A505" s="39"/>
      <c r="B505" s="28"/>
    </row>
    <row r="506" spans="1:2">
      <c r="A506" s="39"/>
      <c r="B506" s="29"/>
    </row>
    <row r="507" spans="1:2">
      <c r="A507" s="39"/>
      <c r="B507" s="27"/>
    </row>
    <row r="508" spans="1:2">
      <c r="A508" s="39"/>
      <c r="B508" s="27"/>
    </row>
    <row r="509" spans="1:2">
      <c r="A509" s="39"/>
      <c r="B509" s="31"/>
    </row>
    <row r="510" spans="1:2">
      <c r="A510" s="39"/>
      <c r="B510" s="30"/>
    </row>
    <row r="511" spans="1:2">
      <c r="A511" s="39"/>
      <c r="B511" s="29"/>
    </row>
    <row r="512" spans="1:2">
      <c r="A512" s="39"/>
      <c r="B512" s="27"/>
    </row>
    <row r="513" spans="1:2">
      <c r="A513" s="39"/>
      <c r="B513" s="28"/>
    </row>
    <row r="514" spans="1:2">
      <c r="A514" s="39"/>
      <c r="B514" s="28"/>
    </row>
    <row r="515" spans="1:2">
      <c r="A515" s="39"/>
      <c r="B515" s="28"/>
    </row>
    <row r="516" spans="1:2">
      <c r="A516" s="39"/>
      <c r="B516" s="28"/>
    </row>
    <row r="517" spans="1:2">
      <c r="A517" s="39"/>
      <c r="B517" s="28"/>
    </row>
    <row r="518" spans="1:2">
      <c r="A518" s="39"/>
      <c r="B518" s="28"/>
    </row>
    <row r="519" spans="1:2">
      <c r="A519" s="39"/>
      <c r="B519" s="28"/>
    </row>
    <row r="520" spans="1:2">
      <c r="A520" s="39"/>
      <c r="B520" s="28"/>
    </row>
    <row r="521" spans="1:2">
      <c r="A521" s="39"/>
      <c r="B521" s="28"/>
    </row>
    <row r="522" spans="1:2">
      <c r="A522" s="39"/>
      <c r="B522" s="27"/>
    </row>
    <row r="523" spans="1:2">
      <c r="A523" s="39"/>
      <c r="B523" s="28"/>
    </row>
    <row r="524" spans="1:2">
      <c r="A524" s="39"/>
      <c r="B524" s="28"/>
    </row>
    <row r="525" spans="1:2">
      <c r="A525" s="39"/>
      <c r="B525" s="28"/>
    </row>
    <row r="526" spans="1:2">
      <c r="A526" s="39"/>
      <c r="B526" s="27"/>
    </row>
    <row r="527" spans="1:2">
      <c r="A527" s="39"/>
      <c r="B527" s="28"/>
    </row>
    <row r="528" spans="1:2">
      <c r="A528" s="39"/>
      <c r="B528" s="28"/>
    </row>
    <row r="529" spans="1:2">
      <c r="A529" s="39"/>
      <c r="B529" s="27"/>
    </row>
    <row r="530" spans="1:2">
      <c r="A530" s="39"/>
      <c r="B530" s="27"/>
    </row>
    <row r="531" spans="1:2">
      <c r="A531" s="39"/>
      <c r="B531" s="28"/>
    </row>
    <row r="532" spans="1:2">
      <c r="A532" s="39"/>
      <c r="B532" s="28"/>
    </row>
    <row r="533" spans="1:2">
      <c r="A533" s="39"/>
      <c r="B533" s="29"/>
    </row>
    <row r="534" spans="1:2">
      <c r="A534" s="39"/>
      <c r="B534" s="27"/>
    </row>
    <row r="535" spans="1:2">
      <c r="A535" s="39"/>
      <c r="B535" s="28"/>
    </row>
    <row r="536" spans="1:2">
      <c r="A536" s="39"/>
      <c r="B536" s="28"/>
    </row>
    <row r="537" spans="1:2">
      <c r="A537" s="39"/>
      <c r="B537" s="28"/>
    </row>
    <row r="538" spans="1:2">
      <c r="A538" s="39"/>
      <c r="B538" s="28"/>
    </row>
    <row r="539" spans="1:2">
      <c r="A539" s="39"/>
      <c r="B539" s="28"/>
    </row>
    <row r="540" spans="1:2">
      <c r="A540" s="39"/>
      <c r="B540" s="28"/>
    </row>
    <row r="541" spans="1:2">
      <c r="A541" s="39"/>
      <c r="B541" s="28"/>
    </row>
    <row r="542" spans="1:2">
      <c r="A542" s="39"/>
      <c r="B542" s="29"/>
    </row>
    <row r="543" spans="1:2">
      <c r="A543" s="39"/>
      <c r="B543" s="29"/>
    </row>
    <row r="544" spans="1:2">
      <c r="A544" s="39"/>
      <c r="B544" s="29"/>
    </row>
    <row r="545" spans="1:2">
      <c r="A545" s="39"/>
      <c r="B545" s="27"/>
    </row>
    <row r="546" spans="1:2">
      <c r="A546" s="39"/>
      <c r="B546" s="28"/>
    </row>
    <row r="547" spans="1:2">
      <c r="A547" s="39"/>
      <c r="B547" s="28"/>
    </row>
    <row r="548" spans="1:2">
      <c r="A548" s="39"/>
      <c r="B548" s="28"/>
    </row>
    <row r="549" spans="1:2">
      <c r="A549" s="39"/>
      <c r="B549" s="28"/>
    </row>
    <row r="550" spans="1:2">
      <c r="A550" s="39"/>
      <c r="B550" s="28"/>
    </row>
    <row r="551" spans="1:2">
      <c r="A551" s="39"/>
      <c r="B551" s="28"/>
    </row>
    <row r="552" spans="1:2">
      <c r="A552" s="39"/>
      <c r="B552" s="28"/>
    </row>
    <row r="553" spans="1:2">
      <c r="A553" s="39"/>
      <c r="B553" s="28"/>
    </row>
    <row r="554" spans="1:2">
      <c r="A554" s="39"/>
      <c r="B554" s="28"/>
    </row>
    <row r="555" spans="1:2">
      <c r="A555" s="39"/>
      <c r="B555" s="27"/>
    </row>
    <row r="556" spans="1:2">
      <c r="A556" s="39"/>
      <c r="B556" s="29"/>
    </row>
    <row r="557" spans="1:2">
      <c r="A557" s="39"/>
      <c r="B557" s="27"/>
    </row>
    <row r="558" spans="1:2">
      <c r="A558" s="39"/>
      <c r="B558" s="27"/>
    </row>
    <row r="559" spans="1:2">
      <c r="A559" s="39"/>
      <c r="B559" s="27"/>
    </row>
    <row r="560" spans="1:2">
      <c r="A560" s="39"/>
      <c r="B560" s="27"/>
    </row>
    <row r="561" spans="1:2">
      <c r="A561" s="39"/>
      <c r="B561" s="27"/>
    </row>
    <row r="562" spans="1:2">
      <c r="A562" s="39"/>
      <c r="B562" s="29"/>
    </row>
    <row r="563" spans="1:2">
      <c r="A563" s="39"/>
      <c r="B563" s="27"/>
    </row>
    <row r="564" spans="1:2">
      <c r="A564" s="39"/>
      <c r="B564" s="27"/>
    </row>
    <row r="565" spans="1:2">
      <c r="A565" s="39"/>
      <c r="B565" s="27"/>
    </row>
    <row r="566" spans="1:2">
      <c r="A566" s="39"/>
      <c r="B566" s="29"/>
    </row>
    <row r="567" spans="1:2">
      <c r="A567" s="39"/>
      <c r="B567" s="27"/>
    </row>
    <row r="568" spans="1:2">
      <c r="A568" s="39"/>
      <c r="B568" s="28"/>
    </row>
    <row r="569" spans="1:2">
      <c r="A569" s="39"/>
      <c r="B569" s="28"/>
    </row>
    <row r="570" spans="1:2">
      <c r="A570" s="39"/>
      <c r="B570" s="27"/>
    </row>
    <row r="571" spans="1:2">
      <c r="A571" s="39"/>
      <c r="B571" s="28"/>
    </row>
    <row r="572" spans="1:2">
      <c r="A572" s="39"/>
      <c r="B572" s="28"/>
    </row>
    <row r="573" spans="1:2">
      <c r="A573" s="39"/>
      <c r="B573" s="29"/>
    </row>
    <row r="574" spans="1:2">
      <c r="A574" s="39"/>
      <c r="B574" s="27"/>
    </row>
    <row r="575" spans="1:2">
      <c r="A575" s="39"/>
      <c r="B575" s="27"/>
    </row>
    <row r="576" spans="1:2">
      <c r="A576" s="39"/>
      <c r="B576" s="27"/>
    </row>
    <row r="577" spans="1:2">
      <c r="A577" s="39"/>
      <c r="B577" s="30"/>
    </row>
    <row r="578" spans="1:2">
      <c r="A578" s="39"/>
      <c r="B578" s="29"/>
    </row>
    <row r="579" spans="1:2">
      <c r="A579" s="39"/>
      <c r="B579" s="27"/>
    </row>
    <row r="580" spans="1:2">
      <c r="A580" s="39"/>
      <c r="B580" s="28"/>
    </row>
    <row r="581" spans="1:2">
      <c r="A581" s="39"/>
      <c r="B581" s="28"/>
    </row>
    <row r="582" spans="1:2">
      <c r="A582" s="39"/>
      <c r="B582" s="27"/>
    </row>
    <row r="583" spans="1:2">
      <c r="A583" s="39"/>
      <c r="B583" s="28"/>
    </row>
    <row r="584" spans="1:2">
      <c r="A584" s="39"/>
      <c r="B584" s="28"/>
    </row>
    <row r="585" spans="1:2">
      <c r="A585" s="39"/>
      <c r="B585" s="29"/>
    </row>
    <row r="586" spans="1:2">
      <c r="A586" s="39"/>
      <c r="B586" s="27"/>
    </row>
    <row r="587" spans="1:2">
      <c r="A587" s="39"/>
      <c r="B587" s="27"/>
    </row>
    <row r="588" spans="1:2">
      <c r="A588" s="39"/>
      <c r="B588" s="27"/>
    </row>
    <row r="589" spans="1:2">
      <c r="A589" s="39"/>
      <c r="B589" s="27"/>
    </row>
    <row r="590" spans="1:2">
      <c r="A590" s="39"/>
      <c r="B590" s="27"/>
    </row>
    <row r="591" spans="1:2">
      <c r="A591" s="39"/>
      <c r="B591" s="29"/>
    </row>
    <row r="592" spans="1:2">
      <c r="A592" s="39"/>
      <c r="B592" s="27"/>
    </row>
    <row r="593" spans="1:2">
      <c r="A593" s="39"/>
      <c r="B593" s="28"/>
    </row>
    <row r="594" spans="1:2">
      <c r="A594" s="39"/>
      <c r="B594" s="26"/>
    </row>
    <row r="595" spans="1:2">
      <c r="A595" s="39"/>
      <c r="B595" s="26"/>
    </row>
    <row r="596" spans="1:2">
      <c r="A596" s="39"/>
      <c r="B596" s="26"/>
    </row>
    <row r="597" spans="1:2">
      <c r="A597" s="39"/>
      <c r="B597" s="26"/>
    </row>
    <row r="598" spans="1:2">
      <c r="A598" s="39"/>
      <c r="B598" s="26"/>
    </row>
    <row r="599" spans="1:2">
      <c r="A599" s="39"/>
      <c r="B599" s="26"/>
    </row>
    <row r="600" spans="1:2">
      <c r="A600" s="39"/>
      <c r="B600" s="25"/>
    </row>
    <row r="601" spans="1:2">
      <c r="A601" s="39"/>
      <c r="B601" s="25"/>
    </row>
    <row r="602" spans="1:2">
      <c r="A602" s="39"/>
      <c r="B602" s="25"/>
    </row>
    <row r="603" spans="1:2">
      <c r="A603" s="39"/>
      <c r="B603" s="25"/>
    </row>
    <row r="604" spans="1:2">
      <c r="A604" s="39"/>
      <c r="B604" s="25"/>
    </row>
    <row r="605" spans="1:2">
      <c r="A605" s="39"/>
      <c r="B605" s="25"/>
    </row>
    <row r="606" spans="1:2">
      <c r="A606" s="39"/>
      <c r="B606" s="25"/>
    </row>
    <row r="607" spans="1:2">
      <c r="A607" s="39"/>
      <c r="B607" s="25"/>
    </row>
    <row r="608" spans="1:2">
      <c r="A608" s="39"/>
      <c r="B608" s="25"/>
    </row>
    <row r="609" spans="1:2">
      <c r="A609" s="39"/>
      <c r="B609" s="25"/>
    </row>
    <row r="610" spans="1:2">
      <c r="A610" s="39"/>
      <c r="B610" s="25"/>
    </row>
    <row r="611" spans="1:2">
      <c r="A611" s="39"/>
      <c r="B611" s="25"/>
    </row>
    <row r="612" spans="1:2">
      <c r="A612" s="39"/>
      <c r="B612" s="25"/>
    </row>
    <row r="613" spans="1:2">
      <c r="A613" s="39"/>
      <c r="B613" s="25"/>
    </row>
    <row r="614" spans="1:2">
      <c r="A614" s="39"/>
      <c r="B614" s="25"/>
    </row>
    <row r="615" spans="1:2">
      <c r="A615" s="39"/>
      <c r="B615" s="25"/>
    </row>
    <row r="616" spans="1:2">
      <c r="A616" s="39"/>
      <c r="B616" s="25"/>
    </row>
    <row r="617" spans="1:2">
      <c r="A617" s="39"/>
      <c r="B617" s="25"/>
    </row>
    <row r="618" spans="1:2">
      <c r="A618" s="39"/>
      <c r="B618" s="25"/>
    </row>
    <row r="619" spans="1:2">
      <c r="A619" s="39"/>
      <c r="B619" s="25"/>
    </row>
    <row r="620" spans="1:2">
      <c r="A620" s="39"/>
      <c r="B620" s="25"/>
    </row>
    <row r="621" spans="1:2">
      <c r="A621" s="39"/>
      <c r="B621" s="25"/>
    </row>
    <row r="622" spans="1:2">
      <c r="A622" s="39"/>
      <c r="B622" s="25"/>
    </row>
    <row r="623" spans="1:2">
      <c r="A623" s="39"/>
      <c r="B623" s="25"/>
    </row>
    <row r="624" spans="1:2">
      <c r="A624" s="39"/>
      <c r="B624" s="25"/>
    </row>
    <row r="625" spans="1:2">
      <c r="A625" s="39"/>
      <c r="B625" s="25"/>
    </row>
    <row r="626" spans="1:2">
      <c r="A626" s="39"/>
      <c r="B626" s="25"/>
    </row>
    <row r="627" spans="1:2">
      <c r="A627" s="39"/>
      <c r="B627" s="25"/>
    </row>
    <row r="628" spans="1:2">
      <c r="A628" s="39"/>
      <c r="B628" s="25"/>
    </row>
    <row r="629" spans="1:2">
      <c r="A629" s="39"/>
      <c r="B629" s="25"/>
    </row>
    <row r="630" spans="1:2">
      <c r="A630" s="39"/>
      <c r="B630" s="25"/>
    </row>
    <row r="631" spans="1:2">
      <c r="A631" s="39"/>
      <c r="B631" s="25"/>
    </row>
    <row r="632" spans="1:2">
      <c r="A632" s="39"/>
      <c r="B632" s="25"/>
    </row>
    <row r="633" spans="1:2">
      <c r="A633" s="39"/>
      <c r="B633" s="25"/>
    </row>
    <row r="634" spans="1:2">
      <c r="A634" s="39"/>
      <c r="B634" s="25"/>
    </row>
    <row r="635" spans="1:2">
      <c r="A635" s="39"/>
      <c r="B635" s="25"/>
    </row>
    <row r="636" spans="1:2">
      <c r="A636" s="39"/>
      <c r="B636" s="25"/>
    </row>
    <row r="637" spans="1:2">
      <c r="A637" s="39"/>
      <c r="B637" s="25"/>
    </row>
    <row r="638" spans="1:2">
      <c r="A638" s="39"/>
      <c r="B638" s="25"/>
    </row>
    <row r="639" spans="1:2">
      <c r="A639" s="39"/>
      <c r="B639" s="25"/>
    </row>
    <row r="640" spans="1:2">
      <c r="A640" s="39"/>
      <c r="B640" s="25"/>
    </row>
    <row r="641" spans="1:2">
      <c r="A641" s="39"/>
      <c r="B641" s="25"/>
    </row>
    <row r="642" spans="1:2">
      <c r="A642" s="39"/>
      <c r="B642" s="25"/>
    </row>
    <row r="643" spans="1:2">
      <c r="A643" s="39"/>
      <c r="B643" s="25"/>
    </row>
    <row r="644" spans="1:2">
      <c r="A644" s="39"/>
      <c r="B644" s="25"/>
    </row>
    <row r="645" spans="1:2">
      <c r="A645" s="39"/>
      <c r="B645" s="25"/>
    </row>
    <row r="646" spans="1:2">
      <c r="A646" s="39"/>
      <c r="B646" s="25"/>
    </row>
    <row r="647" spans="1:2">
      <c r="A647" s="39"/>
      <c r="B647" s="25"/>
    </row>
    <row r="648" spans="1:2">
      <c r="A648" s="39"/>
      <c r="B648" s="25"/>
    </row>
    <row r="649" spans="1:2">
      <c r="A649" s="39"/>
      <c r="B649" s="25"/>
    </row>
    <row r="650" spans="1:2">
      <c r="A650" s="39"/>
      <c r="B650" s="25"/>
    </row>
    <row r="651" spans="1:2">
      <c r="A651" s="39"/>
      <c r="B651" s="25"/>
    </row>
    <row r="652" spans="1:2">
      <c r="A652" s="39"/>
      <c r="B652" s="25"/>
    </row>
    <row r="653" spans="1:2">
      <c r="A653" s="39"/>
      <c r="B653" s="25"/>
    </row>
    <row r="654" spans="1:2">
      <c r="A654" s="39"/>
      <c r="B654" s="25"/>
    </row>
    <row r="655" spans="1:2">
      <c r="A655" s="39"/>
      <c r="B655" s="25"/>
    </row>
    <row r="656" spans="1:2">
      <c r="A656" s="39"/>
      <c r="B656" s="25"/>
    </row>
    <row r="657" spans="1:2">
      <c r="A657" s="39"/>
      <c r="B657" s="25"/>
    </row>
    <row r="658" spans="1:2">
      <c r="A658" s="39"/>
      <c r="B658" s="25"/>
    </row>
    <row r="659" spans="1:2">
      <c r="A659" s="39"/>
      <c r="B659" s="25"/>
    </row>
    <row r="660" spans="1:2">
      <c r="A660" s="39"/>
      <c r="B660" s="25"/>
    </row>
    <row r="661" spans="1:2">
      <c r="A661" s="39"/>
      <c r="B661" s="25"/>
    </row>
    <row r="662" spans="1:2">
      <c r="A662" s="39"/>
      <c r="B662" s="25"/>
    </row>
    <row r="663" spans="1:2">
      <c r="A663" s="39"/>
      <c r="B663" s="25"/>
    </row>
    <row r="664" spans="1:2">
      <c r="A664" s="39"/>
      <c r="B664" s="25"/>
    </row>
    <row r="665" spans="1:2">
      <c r="A665" s="39"/>
      <c r="B665" s="25"/>
    </row>
    <row r="666" spans="1:2">
      <c r="A666" s="39"/>
      <c r="B666" s="25"/>
    </row>
    <row r="667" spans="1:2">
      <c r="A667" s="39"/>
      <c r="B667" s="25"/>
    </row>
    <row r="668" spans="1:2">
      <c r="A668" s="39"/>
      <c r="B668" s="25"/>
    </row>
    <row r="669" spans="1:2">
      <c r="A669" s="39"/>
      <c r="B669" s="25"/>
    </row>
    <row r="670" spans="1:2">
      <c r="A670" s="39"/>
      <c r="B670" s="25"/>
    </row>
    <row r="671" spans="1:2">
      <c r="A671" s="39"/>
      <c r="B671" s="25"/>
    </row>
    <row r="672" spans="1:2">
      <c r="A672" s="39"/>
      <c r="B672" s="25"/>
    </row>
    <row r="673" spans="1:2">
      <c r="A673" s="39"/>
      <c r="B673" s="25"/>
    </row>
    <row r="674" spans="1:2">
      <c r="A674" s="39"/>
      <c r="B674" s="25"/>
    </row>
    <row r="675" spans="1:2">
      <c r="A675" s="39"/>
      <c r="B675" s="25"/>
    </row>
    <row r="676" spans="1:2">
      <c r="A676" s="39"/>
      <c r="B676" s="25"/>
    </row>
    <row r="677" spans="1:2">
      <c r="A677" s="39"/>
      <c r="B677" s="25"/>
    </row>
    <row r="678" spans="1:2">
      <c r="A678" s="39"/>
      <c r="B678" s="25"/>
    </row>
    <row r="679" spans="1:2">
      <c r="A679" s="39"/>
      <c r="B679" s="25"/>
    </row>
    <row r="680" spans="1:2">
      <c r="A680" s="39"/>
      <c r="B680" s="25"/>
    </row>
    <row r="681" spans="1:2">
      <c r="A681" s="39"/>
      <c r="B681" s="25"/>
    </row>
    <row r="682" spans="1:2">
      <c r="A682" s="39"/>
      <c r="B682" s="25"/>
    </row>
    <row r="683" spans="1:2">
      <c r="A683" s="39"/>
      <c r="B683" s="25"/>
    </row>
    <row r="684" spans="1:2">
      <c r="A684" s="39"/>
      <c r="B684" s="25"/>
    </row>
    <row r="685" spans="1:2">
      <c r="A685" s="39"/>
      <c r="B685" s="25"/>
    </row>
    <row r="686" spans="1:2">
      <c r="A686" s="39"/>
      <c r="B686" s="25"/>
    </row>
    <row r="687" spans="1:2">
      <c r="A687" s="39"/>
      <c r="B687" s="25"/>
    </row>
    <row r="688" spans="1:2">
      <c r="A688" s="39"/>
      <c r="B688" s="25"/>
    </row>
    <row r="689" spans="1:2">
      <c r="A689" s="39"/>
      <c r="B689" s="25"/>
    </row>
    <row r="690" spans="1:2">
      <c r="A690" s="39"/>
      <c r="B690" s="25"/>
    </row>
    <row r="691" spans="1:2">
      <c r="A691" s="39"/>
      <c r="B691" s="25"/>
    </row>
    <row r="692" spans="1:2">
      <c r="A692" s="39"/>
      <c r="B692" s="25"/>
    </row>
    <row r="693" spans="1:2">
      <c r="A693" s="39"/>
      <c r="B693" s="25"/>
    </row>
    <row r="694" spans="1:2">
      <c r="A694" s="39"/>
      <c r="B694" s="25"/>
    </row>
    <row r="695" spans="1:2">
      <c r="A695" s="39"/>
      <c r="B695" s="25"/>
    </row>
    <row r="696" spans="1:2">
      <c r="A696" s="39"/>
      <c r="B696" s="25"/>
    </row>
    <row r="697" spans="1:2">
      <c r="A697" s="39"/>
      <c r="B697" s="25"/>
    </row>
    <row r="698" spans="1:2">
      <c r="A698" s="39"/>
      <c r="B698" s="25"/>
    </row>
    <row r="699" spans="1:2">
      <c r="A699" s="39"/>
      <c r="B699" s="25"/>
    </row>
    <row r="700" spans="1:2">
      <c r="A700" s="39"/>
      <c r="B700" s="25"/>
    </row>
    <row r="701" spans="1:2">
      <c r="A701" s="39"/>
      <c r="B701" s="25"/>
    </row>
    <row r="702" spans="1:2">
      <c r="A702" s="39"/>
      <c r="B702" s="25"/>
    </row>
    <row r="703" spans="1:2">
      <c r="A703" s="39"/>
      <c r="B703" s="25"/>
    </row>
    <row r="704" spans="1:2">
      <c r="A704" s="39"/>
      <c r="B704" s="25"/>
    </row>
    <row r="705" spans="1:2">
      <c r="A705" s="39"/>
      <c r="B705" s="25"/>
    </row>
    <row r="706" spans="1:2">
      <c r="A706" s="39"/>
      <c r="B706" s="25"/>
    </row>
    <row r="707" spans="1:2">
      <c r="A707" s="39"/>
      <c r="B707" s="25"/>
    </row>
    <row r="708" spans="1:2">
      <c r="A708" s="39"/>
      <c r="B708" s="25"/>
    </row>
    <row r="709" spans="1:2">
      <c r="A709" s="39"/>
      <c r="B709" s="25"/>
    </row>
    <row r="710" spans="1:2">
      <c r="A710" s="39"/>
      <c r="B710" s="25"/>
    </row>
    <row r="711" spans="1:2">
      <c r="A711" s="39"/>
      <c r="B711" s="25"/>
    </row>
    <row r="712" spans="1:2">
      <c r="A712" s="39"/>
      <c r="B712" s="25"/>
    </row>
    <row r="713" spans="1:2">
      <c r="A713" s="39"/>
      <c r="B713" s="25"/>
    </row>
    <row r="714" spans="1:2">
      <c r="A714" s="39"/>
      <c r="B714" s="25"/>
    </row>
    <row r="715" spans="1:2">
      <c r="A715" s="39"/>
      <c r="B715" s="25"/>
    </row>
    <row r="716" spans="1:2">
      <c r="A716" s="39"/>
      <c r="B716" s="25"/>
    </row>
    <row r="717" spans="1:2">
      <c r="A717" s="39"/>
      <c r="B717" s="25"/>
    </row>
    <row r="718" spans="1:2">
      <c r="A718" s="39"/>
      <c r="B718" s="25"/>
    </row>
    <row r="719" spans="1:2">
      <c r="A719" s="39"/>
      <c r="B719" s="25"/>
    </row>
    <row r="720" spans="1:2">
      <c r="A720" s="39"/>
      <c r="B720" s="25"/>
    </row>
    <row r="721" spans="1:2">
      <c r="A721" s="39"/>
      <c r="B721" s="25"/>
    </row>
    <row r="722" spans="1:2">
      <c r="A722" s="39"/>
      <c r="B722" s="25"/>
    </row>
    <row r="723" spans="1:2">
      <c r="A723" s="39"/>
      <c r="B723" s="25"/>
    </row>
    <row r="724" spans="1:2">
      <c r="A724" s="39"/>
      <c r="B724" s="25"/>
    </row>
    <row r="725" spans="1:2">
      <c r="A725" s="39"/>
      <c r="B725" s="25"/>
    </row>
    <row r="726" spans="1:2">
      <c r="A726" s="39"/>
      <c r="B726" s="25"/>
    </row>
    <row r="727" spans="1:2">
      <c r="A727" s="39"/>
      <c r="B727" s="25"/>
    </row>
    <row r="728" spans="1:2">
      <c r="A728" s="39"/>
      <c r="B728" s="25"/>
    </row>
    <row r="729" spans="1:2">
      <c r="A729" s="39"/>
      <c r="B729" s="25"/>
    </row>
    <row r="730" spans="1:2">
      <c r="A730" s="39"/>
      <c r="B730" s="25"/>
    </row>
    <row r="731" spans="1:2">
      <c r="A731" s="39"/>
      <c r="B731" s="25"/>
    </row>
    <row r="732" spans="1:2">
      <c r="A732" s="39"/>
      <c r="B732" s="25"/>
    </row>
    <row r="733" spans="1:2">
      <c r="A733" s="39"/>
      <c r="B733" s="25"/>
    </row>
    <row r="734" spans="1:2">
      <c r="A734" s="39"/>
      <c r="B734" s="25"/>
    </row>
    <row r="735" spans="1:2">
      <c r="A735" s="39"/>
      <c r="B735" s="25"/>
    </row>
    <row r="736" spans="1:2">
      <c r="A736" s="39"/>
      <c r="B736" s="25"/>
    </row>
    <row r="737" spans="1:2">
      <c r="A737" s="39"/>
      <c r="B737" s="25"/>
    </row>
    <row r="738" spans="1:2">
      <c r="A738" s="39"/>
      <c r="B738" s="25"/>
    </row>
    <row r="739" spans="1:2">
      <c r="A739" s="39"/>
      <c r="B739" s="25"/>
    </row>
    <row r="740" spans="1:2">
      <c r="A740" s="39"/>
      <c r="B740" s="25"/>
    </row>
    <row r="741" spans="1:2">
      <c r="A741" s="39"/>
      <c r="B741" s="25"/>
    </row>
    <row r="742" spans="1:2">
      <c r="A742" s="39"/>
      <c r="B742" s="25"/>
    </row>
    <row r="743" spans="1:2">
      <c r="A743" s="39"/>
      <c r="B743" s="25"/>
    </row>
    <row r="744" spans="1:2">
      <c r="A744" s="39"/>
      <c r="B744" s="25"/>
    </row>
    <row r="745" spans="1:2">
      <c r="A745" s="39"/>
      <c r="B745" s="25"/>
    </row>
    <row r="746" spans="1:2">
      <c r="A746" s="39"/>
      <c r="B746" s="25"/>
    </row>
    <row r="747" spans="1:2">
      <c r="A747" s="39"/>
      <c r="B747" s="25"/>
    </row>
    <row r="748" spans="1:2">
      <c r="A748" s="39"/>
      <c r="B748" s="25"/>
    </row>
    <row r="749" spans="1:2">
      <c r="A749" s="39"/>
      <c r="B749" s="25"/>
    </row>
    <row r="750" spans="1:2">
      <c r="A750" s="39"/>
      <c r="B750" s="25"/>
    </row>
    <row r="751" spans="1:2">
      <c r="A751" s="39"/>
      <c r="B751" s="25"/>
    </row>
    <row r="752" spans="1:2">
      <c r="A752" s="39"/>
      <c r="B752" s="25"/>
    </row>
    <row r="753" spans="1:2">
      <c r="A753" s="39"/>
      <c r="B753" s="25"/>
    </row>
    <row r="754" spans="1:2">
      <c r="A754" s="39"/>
      <c r="B754" s="25"/>
    </row>
    <row r="755" spans="1:2">
      <c r="A755" s="39"/>
      <c r="B755" s="25"/>
    </row>
    <row r="756" spans="1:2">
      <c r="A756" s="39"/>
      <c r="B756" s="25"/>
    </row>
    <row r="757" spans="1:2">
      <c r="A757" s="39"/>
      <c r="B757" s="25"/>
    </row>
    <row r="758" spans="1:2">
      <c r="A758" s="39"/>
      <c r="B758" s="25"/>
    </row>
    <row r="759" spans="1:2">
      <c r="A759" s="39"/>
      <c r="B759" s="25"/>
    </row>
  </sheetData>
  <printOptions horizontalCentered="1"/>
  <pageMargins left="0.55118110236220474" right="0.55118110236220474" top="0.19685039370078741" bottom="0.19685039370078741" header="0.11811023622047245" footer="0.11811023622047245"/>
  <pageSetup paperSize="9" scale="95" orientation="portrait" r:id="rId1"/>
  <headerFooter alignWithMargins="0">
    <oddFooter>&amp;R&amp;"Times New Roman,Italic"&amp;8&amp;P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P23" sqref="P23"/>
    </sheetView>
  </sheetViews>
  <sheetFormatPr defaultRowHeight="12.75"/>
  <cols>
    <col min="1" max="1" width="9.5703125" style="2" customWidth="1"/>
    <col min="2" max="2" width="33.140625" style="2" customWidth="1"/>
    <col min="3" max="5" width="14.5703125" style="2" hidden="1" customWidth="1"/>
    <col min="6" max="8" width="14.85546875" style="2" hidden="1" customWidth="1"/>
    <col min="9" max="10" width="15.7109375" style="2" customWidth="1"/>
    <col min="11" max="11" width="14" style="2" customWidth="1"/>
    <col min="12" max="16384" width="9.140625" style="2"/>
  </cols>
  <sheetData>
    <row r="1" spans="1:11">
      <c r="E1" s="1" t="s">
        <v>25</v>
      </c>
      <c r="H1" s="1" t="s">
        <v>25</v>
      </c>
      <c r="I1" s="96"/>
      <c r="J1" s="96"/>
      <c r="K1" s="1" t="s">
        <v>25</v>
      </c>
    </row>
    <row r="2" spans="1:11">
      <c r="E2" s="1" t="s">
        <v>498</v>
      </c>
      <c r="H2" s="1" t="s">
        <v>585</v>
      </c>
      <c r="I2" s="96"/>
      <c r="J2" s="96"/>
      <c r="K2" s="1" t="s">
        <v>599</v>
      </c>
    </row>
    <row r="3" spans="1:11">
      <c r="E3" s="1" t="s">
        <v>222</v>
      </c>
      <c r="H3" s="1" t="s">
        <v>586</v>
      </c>
      <c r="I3" s="96"/>
      <c r="J3" s="96"/>
      <c r="K3" s="1" t="s">
        <v>596</v>
      </c>
    </row>
    <row r="4" spans="1:11">
      <c r="I4" s="96"/>
      <c r="J4" s="96"/>
      <c r="K4" s="96"/>
    </row>
    <row r="5" spans="1:11" ht="15.75">
      <c r="B5" s="97" t="s">
        <v>39</v>
      </c>
    </row>
    <row r="6" spans="1:11" ht="15.75">
      <c r="B6" s="97" t="s">
        <v>502</v>
      </c>
    </row>
    <row r="7" spans="1:11" ht="20.25" customHeight="1">
      <c r="B7" s="2" t="s">
        <v>598</v>
      </c>
    </row>
    <row r="9" spans="1:11" ht="48" customHeight="1">
      <c r="A9" s="13"/>
      <c r="B9" s="14"/>
      <c r="C9" s="232" t="s">
        <v>500</v>
      </c>
      <c r="D9" s="35" t="s">
        <v>22</v>
      </c>
      <c r="E9" s="231" t="s">
        <v>501</v>
      </c>
      <c r="F9" s="232" t="s">
        <v>501</v>
      </c>
      <c r="G9" s="35" t="s">
        <v>22</v>
      </c>
      <c r="H9" s="79" t="s">
        <v>593</v>
      </c>
      <c r="I9" s="232" t="s">
        <v>593</v>
      </c>
      <c r="J9" s="35" t="s">
        <v>22</v>
      </c>
      <c r="K9" s="231" t="s">
        <v>597</v>
      </c>
    </row>
    <row r="10" spans="1:11" ht="10.5" customHeight="1">
      <c r="A10" s="24">
        <v>1</v>
      </c>
      <c r="B10" s="24">
        <v>2</v>
      </c>
      <c r="C10" s="46">
        <v>3</v>
      </c>
      <c r="D10" s="36">
        <v>4</v>
      </c>
      <c r="E10" s="80">
        <v>5</v>
      </c>
      <c r="F10" s="46">
        <v>3</v>
      </c>
      <c r="G10" s="36">
        <v>4</v>
      </c>
      <c r="H10" s="80">
        <v>5</v>
      </c>
      <c r="I10" s="46">
        <v>3</v>
      </c>
      <c r="J10" s="36">
        <v>4</v>
      </c>
      <c r="K10" s="80">
        <v>5</v>
      </c>
    </row>
    <row r="11" spans="1:11" ht="21.75" customHeight="1">
      <c r="A11" s="114" t="s">
        <v>34</v>
      </c>
      <c r="B11" s="237" t="s">
        <v>8</v>
      </c>
      <c r="C11" s="61">
        <v>2514159</v>
      </c>
      <c r="D11" s="3">
        <f>E11-C11</f>
        <v>15868</v>
      </c>
      <c r="E11" s="81">
        <v>2530027</v>
      </c>
      <c r="F11" s="61">
        <v>2530027</v>
      </c>
      <c r="G11" s="3">
        <f>H11-F11</f>
        <v>-4069</v>
      </c>
      <c r="H11" s="81">
        <v>2525958</v>
      </c>
      <c r="I11" s="61">
        <v>2525958</v>
      </c>
      <c r="J11" s="3">
        <v>42752</v>
      </c>
      <c r="K11" s="81">
        <f>SUM(I11:J11)</f>
        <v>2568710</v>
      </c>
    </row>
    <row r="12" spans="1:11" ht="21.75" customHeight="1">
      <c r="A12" s="114" t="s">
        <v>57</v>
      </c>
      <c r="B12" s="236" t="s">
        <v>9</v>
      </c>
      <c r="C12" s="61">
        <v>548007</v>
      </c>
      <c r="D12" s="3">
        <f t="shared" ref="D12:D19" si="0">E12-C12</f>
        <v>2397</v>
      </c>
      <c r="E12" s="81">
        <v>550404</v>
      </c>
      <c r="F12" s="61">
        <v>550404</v>
      </c>
      <c r="G12" s="3">
        <f t="shared" ref="G12:G19" si="1">H12-F12</f>
        <v>-14400</v>
      </c>
      <c r="H12" s="81">
        <v>536004</v>
      </c>
      <c r="I12" s="61">
        <v>536004</v>
      </c>
      <c r="J12" s="3">
        <v>17799</v>
      </c>
      <c r="K12" s="81">
        <f>SUM(I12:J12)</f>
        <v>553803</v>
      </c>
    </row>
    <row r="13" spans="1:11" ht="21.75" customHeight="1">
      <c r="A13" s="114" t="s">
        <v>58</v>
      </c>
      <c r="B13" s="237" t="s">
        <v>10</v>
      </c>
      <c r="C13" s="61">
        <v>6756706</v>
      </c>
      <c r="D13" s="3">
        <f t="shared" si="0"/>
        <v>-90094</v>
      </c>
      <c r="E13" s="81">
        <v>6666612</v>
      </c>
      <c r="F13" s="61">
        <v>6666612</v>
      </c>
      <c r="G13" s="3">
        <f t="shared" si="1"/>
        <v>4498</v>
      </c>
      <c r="H13" s="81">
        <v>6671110</v>
      </c>
      <c r="I13" s="61">
        <v>6671110</v>
      </c>
      <c r="J13" s="3">
        <v>-390549</v>
      </c>
      <c r="K13" s="81">
        <f>SUM(I13:J13)</f>
        <v>6280561</v>
      </c>
    </row>
    <row r="14" spans="1:11" ht="21.75" customHeight="1">
      <c r="A14" s="114" t="s">
        <v>59</v>
      </c>
      <c r="B14" s="237" t="s">
        <v>11</v>
      </c>
      <c r="C14" s="61">
        <v>30009</v>
      </c>
      <c r="D14" s="3">
        <f t="shared" si="0"/>
        <v>0</v>
      </c>
      <c r="E14" s="81">
        <v>30009</v>
      </c>
      <c r="F14" s="61">
        <v>30009</v>
      </c>
      <c r="G14" s="3">
        <f t="shared" si="1"/>
        <v>0</v>
      </c>
      <c r="H14" s="81">
        <v>30009</v>
      </c>
      <c r="I14" s="61">
        <v>30009</v>
      </c>
      <c r="J14" s="3">
        <v>410</v>
      </c>
      <c r="K14" s="81">
        <f>SUM(I14:J14)</f>
        <v>30419</v>
      </c>
    </row>
    <row r="15" spans="1:11" ht="21.75" customHeight="1">
      <c r="A15" s="114" t="s">
        <v>35</v>
      </c>
      <c r="B15" s="237" t="s">
        <v>12</v>
      </c>
      <c r="C15" s="61">
        <v>2601944</v>
      </c>
      <c r="D15" s="3">
        <f t="shared" si="0"/>
        <v>917</v>
      </c>
      <c r="E15" s="81">
        <v>2602861</v>
      </c>
      <c r="F15" s="61">
        <v>2602861</v>
      </c>
      <c r="G15" s="3">
        <f t="shared" si="1"/>
        <v>223013</v>
      </c>
      <c r="H15" s="81">
        <v>2825874</v>
      </c>
      <c r="I15" s="61">
        <v>2825874</v>
      </c>
      <c r="J15" s="3">
        <v>198187</v>
      </c>
      <c r="K15" s="81">
        <f>SUM(I15:J15)</f>
        <v>3024061</v>
      </c>
    </row>
    <row r="16" spans="1:11" ht="21.75" customHeight="1">
      <c r="A16" s="114" t="s">
        <v>107</v>
      </c>
      <c r="B16" s="237" t="s">
        <v>108</v>
      </c>
      <c r="C16" s="61">
        <v>0</v>
      </c>
      <c r="D16" s="3">
        <f>E16-C16</f>
        <v>0</v>
      </c>
      <c r="E16" s="81">
        <v>0</v>
      </c>
      <c r="F16" s="61">
        <v>0</v>
      </c>
      <c r="G16" s="3">
        <f>H16-F16</f>
        <v>0</v>
      </c>
      <c r="H16" s="81">
        <v>0</v>
      </c>
      <c r="I16" s="61">
        <v>0</v>
      </c>
      <c r="J16" s="3">
        <v>0</v>
      </c>
      <c r="K16" s="81">
        <f t="shared" ref="K16:K19" si="2">SUM(I16:J16)</f>
        <v>0</v>
      </c>
    </row>
    <row r="17" spans="1:11" ht="21.75" customHeight="1">
      <c r="A17" s="114" t="s">
        <v>37</v>
      </c>
      <c r="B17" s="237" t="s">
        <v>13</v>
      </c>
      <c r="C17" s="61">
        <v>2794821</v>
      </c>
      <c r="D17" s="3">
        <f t="shared" si="0"/>
        <v>11202</v>
      </c>
      <c r="E17" s="81">
        <v>2806023</v>
      </c>
      <c r="F17" s="61">
        <v>2806023</v>
      </c>
      <c r="G17" s="3">
        <f>H17-+F17</f>
        <v>16703</v>
      </c>
      <c r="H17" s="81">
        <v>2822726</v>
      </c>
      <c r="I17" s="61">
        <v>2822726</v>
      </c>
      <c r="J17" s="3">
        <v>11131</v>
      </c>
      <c r="K17" s="81">
        <f t="shared" si="2"/>
        <v>2833857</v>
      </c>
    </row>
    <row r="18" spans="1:11" ht="21.75" customHeight="1">
      <c r="A18" s="114" t="s">
        <v>38</v>
      </c>
      <c r="B18" s="237" t="s">
        <v>14</v>
      </c>
      <c r="C18" s="61">
        <v>13895637</v>
      </c>
      <c r="D18" s="3">
        <f t="shared" si="0"/>
        <v>97435</v>
      </c>
      <c r="E18" s="81">
        <f>13971292+21780</f>
        <v>13993072</v>
      </c>
      <c r="F18" s="61">
        <f>13971292+21780</f>
        <v>13993072</v>
      </c>
      <c r="G18" s="3">
        <f>H18-F18</f>
        <v>73998</v>
      </c>
      <c r="H18" s="81">
        <v>14067070</v>
      </c>
      <c r="I18" s="61">
        <v>14067070</v>
      </c>
      <c r="J18" s="3">
        <v>456193</v>
      </c>
      <c r="K18" s="81">
        <f t="shared" si="2"/>
        <v>14523263</v>
      </c>
    </row>
    <row r="19" spans="1:11" ht="21.75" customHeight="1" thickBot="1">
      <c r="A19" s="43" t="s">
        <v>29</v>
      </c>
      <c r="B19" s="235" t="s">
        <v>15</v>
      </c>
      <c r="C19" s="62">
        <v>2399519</v>
      </c>
      <c r="D19" s="42">
        <f t="shared" si="0"/>
        <v>18327</v>
      </c>
      <c r="E19" s="82">
        <f>2411846+6000</f>
        <v>2417846</v>
      </c>
      <c r="F19" s="62">
        <f>2411846+6000</f>
        <v>2417846</v>
      </c>
      <c r="G19" s="42">
        <f t="shared" si="1"/>
        <v>-46251</v>
      </c>
      <c r="H19" s="82">
        <v>2371595</v>
      </c>
      <c r="I19" s="62">
        <v>2371595</v>
      </c>
      <c r="J19" s="42">
        <v>15042</v>
      </c>
      <c r="K19" s="82">
        <f t="shared" si="2"/>
        <v>2386637</v>
      </c>
    </row>
    <row r="20" spans="1:11" ht="30" customHeight="1" thickBot="1">
      <c r="A20" s="105"/>
      <c r="B20" s="104" t="s">
        <v>16</v>
      </c>
      <c r="C20" s="103">
        <f t="shared" ref="C20:K20" si="3">SUM(C11:C19)</f>
        <v>31540802</v>
      </c>
      <c r="D20" s="102">
        <f t="shared" si="3"/>
        <v>56052</v>
      </c>
      <c r="E20" s="101">
        <f t="shared" si="3"/>
        <v>31596854</v>
      </c>
      <c r="F20" s="103">
        <f>SUM(F11:F19)</f>
        <v>31596854</v>
      </c>
      <c r="G20" s="102">
        <f t="shared" si="3"/>
        <v>253492</v>
      </c>
      <c r="H20" s="101">
        <f t="shared" si="3"/>
        <v>31850346</v>
      </c>
      <c r="I20" s="103">
        <f t="shared" ref="I20" si="4">SUM(I11:I19)</f>
        <v>31850346</v>
      </c>
      <c r="J20" s="102">
        <f t="shared" si="3"/>
        <v>350965</v>
      </c>
      <c r="K20" s="101">
        <f t="shared" si="3"/>
        <v>32201311</v>
      </c>
    </row>
    <row r="21" spans="1:11">
      <c r="A21" s="15"/>
      <c r="B21" s="16"/>
    </row>
    <row r="22" spans="1:11">
      <c r="A22" s="17"/>
      <c r="B22" s="5"/>
    </row>
    <row r="23" spans="1:11">
      <c r="A23" s="17"/>
      <c r="B23" s="6"/>
    </row>
    <row r="24" spans="1:11">
      <c r="A24" s="17"/>
      <c r="B24" s="12"/>
    </row>
    <row r="25" spans="1:11">
      <c r="A25" s="17"/>
      <c r="B25" s="12"/>
    </row>
    <row r="26" spans="1:11">
      <c r="A26" s="17"/>
      <c r="B26" s="6"/>
    </row>
    <row r="27" spans="1:11">
      <c r="A27" s="17"/>
      <c r="B27" s="12"/>
    </row>
    <row r="28" spans="1:11">
      <c r="A28" s="17"/>
      <c r="B28" s="12"/>
    </row>
    <row r="29" spans="1:11">
      <c r="A29" s="17"/>
      <c r="B29" s="5"/>
    </row>
    <row r="30" spans="1:11">
      <c r="A30" s="17"/>
      <c r="B30" s="5"/>
    </row>
    <row r="31" spans="1:11">
      <c r="A31" s="17"/>
      <c r="B31" s="10"/>
    </row>
    <row r="32" spans="1:11">
      <c r="A32" s="4"/>
      <c r="B32" s="11"/>
    </row>
    <row r="33" spans="1:2">
      <c r="A33" s="4"/>
      <c r="B33" s="8"/>
    </row>
    <row r="34" spans="1:2">
      <c r="A34" s="4"/>
      <c r="B34" s="5"/>
    </row>
    <row r="35" spans="1:2">
      <c r="A35" s="4"/>
      <c r="B35" s="5"/>
    </row>
    <row r="36" spans="1:2">
      <c r="A36" s="4"/>
      <c r="B36" s="5"/>
    </row>
    <row r="37" spans="1:2">
      <c r="A37" s="4"/>
      <c r="B37" s="8"/>
    </row>
    <row r="38" spans="1:2">
      <c r="A38" s="4"/>
      <c r="B38" s="8"/>
    </row>
    <row r="39" spans="1:2">
      <c r="A39" s="4"/>
      <c r="B39" s="5"/>
    </row>
    <row r="40" spans="1:2">
      <c r="A40" s="4"/>
      <c r="B40" s="5"/>
    </row>
    <row r="41" spans="1:2">
      <c r="A41" s="4"/>
      <c r="B41" s="5"/>
    </row>
    <row r="42" spans="1:2">
      <c r="A42" s="4"/>
      <c r="B42" s="6"/>
    </row>
    <row r="43" spans="1:2">
      <c r="A43" s="4"/>
      <c r="B43" s="6"/>
    </row>
    <row r="44" spans="1:2">
      <c r="A44" s="4"/>
      <c r="B44" s="8"/>
    </row>
    <row r="45" spans="1:2">
      <c r="A45" s="4"/>
      <c r="B45" s="5"/>
    </row>
    <row r="46" spans="1:2">
      <c r="A46" s="4"/>
      <c r="B46" s="6"/>
    </row>
    <row r="47" spans="1:2">
      <c r="A47" s="4"/>
      <c r="B47" s="6"/>
    </row>
    <row r="48" spans="1:2">
      <c r="A48" s="4"/>
      <c r="B48" s="8"/>
    </row>
    <row r="49" spans="1:2">
      <c r="A49" s="4"/>
      <c r="B49" s="5"/>
    </row>
    <row r="50" spans="1:2">
      <c r="A50" s="4"/>
      <c r="B50" s="6"/>
    </row>
    <row r="51" spans="1:2">
      <c r="A51" s="4"/>
      <c r="B51" s="6"/>
    </row>
    <row r="52" spans="1:2">
      <c r="A52" s="4"/>
      <c r="B52" s="5"/>
    </row>
    <row r="53" spans="1:2">
      <c r="A53" s="4"/>
      <c r="B53" s="6"/>
    </row>
    <row r="54" spans="1:2">
      <c r="A54" s="4"/>
      <c r="B54" s="6"/>
    </row>
    <row r="55" spans="1:2">
      <c r="A55" s="4"/>
      <c r="B55" s="9"/>
    </row>
    <row r="56" spans="1:2">
      <c r="A56" s="4"/>
      <c r="B56" s="8"/>
    </row>
    <row r="57" spans="1:2">
      <c r="A57" s="4"/>
      <c r="B57" s="5"/>
    </row>
    <row r="58" spans="1:2">
      <c r="A58" s="4"/>
      <c r="B58" s="6"/>
    </row>
    <row r="59" spans="1:2">
      <c r="A59" s="4"/>
      <c r="B59" s="6"/>
    </row>
    <row r="60" spans="1:2">
      <c r="A60" s="4"/>
      <c r="B60" s="6"/>
    </row>
    <row r="61" spans="1:2">
      <c r="A61" s="4"/>
      <c r="B61" s="6"/>
    </row>
    <row r="62" spans="1:2">
      <c r="A62" s="4"/>
      <c r="B62" s="5"/>
    </row>
    <row r="63" spans="1:2">
      <c r="A63" s="4"/>
      <c r="B63" s="6"/>
    </row>
    <row r="64" spans="1:2">
      <c r="A64" s="4"/>
      <c r="B64" s="6"/>
    </row>
    <row r="65" spans="1:2">
      <c r="A65" s="4"/>
      <c r="B65" s="5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</sheetData>
  <pageMargins left="0.74803149606299213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workbookViewId="0">
      <pane xSplit="2" ySplit="9" topLeftCell="C10" activePane="bottomRight" state="frozen"/>
      <selection activeCell="F37" sqref="F37"/>
      <selection pane="topRight" activeCell="F37" sqref="F37"/>
      <selection pane="bottomLeft" activeCell="F37" sqref="F37"/>
      <selection pane="bottomRight" activeCell="P21" sqref="P21"/>
    </sheetView>
  </sheetViews>
  <sheetFormatPr defaultRowHeight="12.75"/>
  <cols>
    <col min="1" max="1" width="10.5703125" style="21" customWidth="1"/>
    <col min="2" max="2" width="33.140625" style="21" customWidth="1"/>
    <col min="3" max="5" width="14.5703125" style="21" hidden="1" customWidth="1"/>
    <col min="6" max="8" width="14.7109375" style="21" hidden="1" customWidth="1"/>
    <col min="9" max="11" width="14.7109375" style="21" customWidth="1"/>
    <col min="12" max="16384" width="9.140625" style="21"/>
  </cols>
  <sheetData>
    <row r="1" spans="1:11">
      <c r="E1" s="1" t="s">
        <v>26</v>
      </c>
      <c r="H1" s="1" t="s">
        <v>26</v>
      </c>
      <c r="I1" s="110"/>
      <c r="J1" s="110"/>
      <c r="K1" s="1" t="s">
        <v>26</v>
      </c>
    </row>
    <row r="2" spans="1:11">
      <c r="E2" s="1" t="s">
        <v>498</v>
      </c>
      <c r="H2" s="1" t="s">
        <v>585</v>
      </c>
      <c r="I2" s="110"/>
      <c r="J2" s="110"/>
      <c r="K2" s="1" t="s">
        <v>599</v>
      </c>
    </row>
    <row r="3" spans="1:11">
      <c r="E3" s="1" t="s">
        <v>222</v>
      </c>
      <c r="H3" s="1" t="s">
        <v>586</v>
      </c>
      <c r="I3" s="110"/>
      <c r="J3" s="110"/>
      <c r="K3" s="1" t="s">
        <v>596</v>
      </c>
    </row>
    <row r="5" spans="1:11" ht="15.75">
      <c r="B5" s="107" t="s">
        <v>39</v>
      </c>
    </row>
    <row r="6" spans="1:11" ht="15.75">
      <c r="B6" s="107" t="s">
        <v>503</v>
      </c>
    </row>
    <row r="7" spans="1:11" ht="17.25" customHeight="1">
      <c r="B7" s="2" t="s">
        <v>598</v>
      </c>
    </row>
    <row r="8" spans="1:11" ht="10.5" customHeight="1">
      <c r="B8" s="2"/>
    </row>
    <row r="9" spans="1:11" ht="42.75" customHeight="1">
      <c r="A9" s="44"/>
      <c r="B9" s="45"/>
      <c r="C9" s="232" t="s">
        <v>500</v>
      </c>
      <c r="D9" s="35" t="s">
        <v>22</v>
      </c>
      <c r="E9" s="231" t="s">
        <v>501</v>
      </c>
      <c r="F9" s="232" t="s">
        <v>501</v>
      </c>
      <c r="G9" s="35" t="s">
        <v>22</v>
      </c>
      <c r="H9" s="231" t="s">
        <v>593</v>
      </c>
      <c r="I9" s="232" t="s">
        <v>593</v>
      </c>
      <c r="J9" s="35" t="s">
        <v>22</v>
      </c>
      <c r="K9" s="231" t="s">
        <v>597</v>
      </c>
    </row>
    <row r="10" spans="1:11" ht="12" customHeight="1">
      <c r="A10" s="24">
        <v>1</v>
      </c>
      <c r="B10" s="24">
        <v>2</v>
      </c>
      <c r="C10" s="46">
        <v>3</v>
      </c>
      <c r="D10" s="36">
        <v>4</v>
      </c>
      <c r="E10" s="80">
        <v>5</v>
      </c>
      <c r="F10" s="46">
        <v>3</v>
      </c>
      <c r="G10" s="36">
        <v>4</v>
      </c>
      <c r="H10" s="80">
        <v>5</v>
      </c>
      <c r="I10" s="46">
        <v>3</v>
      </c>
      <c r="J10" s="36">
        <v>4</v>
      </c>
      <c r="K10" s="80">
        <v>5</v>
      </c>
    </row>
    <row r="11" spans="1:11" ht="19.5" customHeight="1">
      <c r="A11" s="111" t="s">
        <v>40</v>
      </c>
      <c r="B11" s="234" t="s">
        <v>41</v>
      </c>
      <c r="C11" s="112">
        <v>14455910</v>
      </c>
      <c r="D11" s="59">
        <f>E11-C11</f>
        <v>13442</v>
      </c>
      <c r="E11" s="83">
        <v>14469352</v>
      </c>
      <c r="F11" s="112">
        <v>14469352</v>
      </c>
      <c r="G11" s="59">
        <f t="shared" ref="G11:G18" si="0">H11-F11</f>
        <v>-50214</v>
      </c>
      <c r="H11" s="83">
        <v>14419138</v>
      </c>
      <c r="I11" s="112">
        <v>14419138</v>
      </c>
      <c r="J11" s="59">
        <v>259387</v>
      </c>
      <c r="K11" s="83">
        <f>SUM(I11:J11)</f>
        <v>14678525</v>
      </c>
    </row>
    <row r="12" spans="1:11" ht="19.5" customHeight="1">
      <c r="A12" s="111" t="s">
        <v>42</v>
      </c>
      <c r="B12" s="234" t="s">
        <v>43</v>
      </c>
      <c r="C12" s="112">
        <v>6759808</v>
      </c>
      <c r="D12" s="59">
        <f t="shared" ref="D12:D19" si="1">E12-C12</f>
        <v>33964</v>
      </c>
      <c r="E12" s="83">
        <v>6793772</v>
      </c>
      <c r="F12" s="112">
        <v>6793772</v>
      </c>
      <c r="G12" s="59">
        <f t="shared" si="0"/>
        <v>-121096</v>
      </c>
      <c r="H12" s="83">
        <v>6672676</v>
      </c>
      <c r="I12" s="112">
        <v>6672676</v>
      </c>
      <c r="J12" s="59">
        <v>-76503</v>
      </c>
      <c r="K12" s="83">
        <f t="shared" ref="K12:K19" si="2">SUM(I12:J12)</f>
        <v>6596173</v>
      </c>
    </row>
    <row r="13" spans="1:11" ht="19.5" customHeight="1">
      <c r="A13" s="111" t="s">
        <v>44</v>
      </c>
      <c r="B13" s="234" t="s">
        <v>31</v>
      </c>
      <c r="C13" s="112">
        <v>702980</v>
      </c>
      <c r="D13" s="59">
        <f t="shared" si="1"/>
        <v>-20869</v>
      </c>
      <c r="E13" s="83">
        <v>682111</v>
      </c>
      <c r="F13" s="112">
        <v>682111</v>
      </c>
      <c r="G13" s="59">
        <f t="shared" si="0"/>
        <v>261423</v>
      </c>
      <c r="H13" s="83">
        <v>943534</v>
      </c>
      <c r="I13" s="112">
        <v>943534</v>
      </c>
      <c r="J13" s="59">
        <v>14064</v>
      </c>
      <c r="K13" s="83">
        <f t="shared" si="2"/>
        <v>957598</v>
      </c>
    </row>
    <row r="14" spans="1:11" ht="19.5" customHeight="1">
      <c r="A14" s="111" t="s">
        <v>45</v>
      </c>
      <c r="B14" s="234" t="s">
        <v>46</v>
      </c>
      <c r="C14" s="112">
        <v>66809</v>
      </c>
      <c r="D14" s="59">
        <f>E14-C14</f>
        <v>-46824</v>
      </c>
      <c r="E14" s="83">
        <v>19985</v>
      </c>
      <c r="F14" s="112">
        <v>19985</v>
      </c>
      <c r="G14" s="59">
        <f t="shared" si="0"/>
        <v>0</v>
      </c>
      <c r="H14" s="83">
        <v>19985</v>
      </c>
      <c r="I14" s="112">
        <v>19985</v>
      </c>
      <c r="J14" s="59">
        <v>0</v>
      </c>
      <c r="K14" s="83">
        <f t="shared" si="2"/>
        <v>19985</v>
      </c>
    </row>
    <row r="15" spans="1:11" ht="19.5" customHeight="1">
      <c r="A15" s="111" t="s">
        <v>47</v>
      </c>
      <c r="B15" s="234" t="s">
        <v>48</v>
      </c>
      <c r="C15" s="112">
        <v>8172753</v>
      </c>
      <c r="D15" s="59">
        <f t="shared" si="1"/>
        <v>72021</v>
      </c>
      <c r="E15" s="83">
        <v>8244774</v>
      </c>
      <c r="F15" s="112">
        <v>8244774</v>
      </c>
      <c r="G15" s="59">
        <f t="shared" si="0"/>
        <v>172474</v>
      </c>
      <c r="H15" s="83">
        <v>8417248</v>
      </c>
      <c r="I15" s="112">
        <v>8417248</v>
      </c>
      <c r="J15" s="59">
        <v>102380</v>
      </c>
      <c r="K15" s="83">
        <f t="shared" si="2"/>
        <v>8519628</v>
      </c>
    </row>
    <row r="16" spans="1:11" ht="28.5" customHeight="1">
      <c r="A16" s="111" t="s">
        <v>49</v>
      </c>
      <c r="B16" s="234" t="s">
        <v>584</v>
      </c>
      <c r="C16" s="112">
        <v>801714</v>
      </c>
      <c r="D16" s="59">
        <f t="shared" si="1"/>
        <v>-22682</v>
      </c>
      <c r="E16" s="83">
        <v>779032</v>
      </c>
      <c r="F16" s="112">
        <v>779032</v>
      </c>
      <c r="G16" s="59">
        <f t="shared" si="0"/>
        <v>9885</v>
      </c>
      <c r="H16" s="83">
        <v>788917</v>
      </c>
      <c r="I16" s="112">
        <v>788917</v>
      </c>
      <c r="J16" s="59">
        <v>32276</v>
      </c>
      <c r="K16" s="83">
        <f t="shared" si="2"/>
        <v>821193</v>
      </c>
    </row>
    <row r="17" spans="1:11" ht="41.25" customHeight="1">
      <c r="A17" s="111" t="s">
        <v>51</v>
      </c>
      <c r="B17" s="234" t="s">
        <v>52</v>
      </c>
      <c r="C17" s="112">
        <v>580828</v>
      </c>
      <c r="D17" s="59">
        <f t="shared" si="1"/>
        <v>27000</v>
      </c>
      <c r="E17" s="83">
        <v>607828</v>
      </c>
      <c r="F17" s="112">
        <v>607828</v>
      </c>
      <c r="G17" s="59">
        <f t="shared" si="0"/>
        <v>-18980</v>
      </c>
      <c r="H17" s="83">
        <v>588848</v>
      </c>
      <c r="I17" s="112">
        <v>588848</v>
      </c>
      <c r="J17" s="59">
        <v>19361</v>
      </c>
      <c r="K17" s="83">
        <f t="shared" si="2"/>
        <v>608209</v>
      </c>
    </row>
    <row r="18" spans="1:11" ht="41.25" customHeight="1">
      <c r="A18" s="111" t="s">
        <v>53</v>
      </c>
      <c r="B18" s="234" t="s">
        <v>54</v>
      </c>
      <c r="C18" s="112">
        <v>0</v>
      </c>
      <c r="D18" s="59">
        <f>E18-C18</f>
        <v>0</v>
      </c>
      <c r="E18" s="83">
        <v>0</v>
      </c>
      <c r="F18" s="112">
        <v>0</v>
      </c>
      <c r="G18" s="59">
        <f t="shared" si="0"/>
        <v>0</v>
      </c>
      <c r="H18" s="83">
        <v>0</v>
      </c>
      <c r="I18" s="112">
        <v>0</v>
      </c>
      <c r="J18" s="59">
        <v>0</v>
      </c>
      <c r="K18" s="83">
        <f t="shared" si="2"/>
        <v>0</v>
      </c>
    </row>
    <row r="19" spans="1:11" ht="19.5" customHeight="1" thickBot="1">
      <c r="A19" s="100" t="s">
        <v>55</v>
      </c>
      <c r="B19" s="233" t="s">
        <v>56</v>
      </c>
      <c r="C19" s="99">
        <v>0</v>
      </c>
      <c r="D19" s="98">
        <f t="shared" si="1"/>
        <v>0</v>
      </c>
      <c r="E19" s="84">
        <v>0</v>
      </c>
      <c r="F19" s="99">
        <v>0</v>
      </c>
      <c r="G19" s="60">
        <f>H19-F19</f>
        <v>0</v>
      </c>
      <c r="H19" s="84">
        <v>0</v>
      </c>
      <c r="I19" s="99">
        <v>0</v>
      </c>
      <c r="J19" s="60">
        <v>0</v>
      </c>
      <c r="K19" s="84">
        <f t="shared" si="2"/>
        <v>0</v>
      </c>
    </row>
    <row r="20" spans="1:11" ht="15.75" customHeight="1" thickBot="1">
      <c r="A20" s="47"/>
      <c r="B20" s="58" t="s">
        <v>16</v>
      </c>
      <c r="C20" s="69">
        <f t="shared" ref="C20:K20" si="3">SUM(C11:C19)</f>
        <v>31540802</v>
      </c>
      <c r="D20" s="68">
        <f>SUM(D11:D19)</f>
        <v>56052</v>
      </c>
      <c r="E20" s="85">
        <f t="shared" si="3"/>
        <v>31596854</v>
      </c>
      <c r="F20" s="69">
        <f>SUM(F11:F19)</f>
        <v>31596854</v>
      </c>
      <c r="G20" s="68">
        <f t="shared" si="3"/>
        <v>253492</v>
      </c>
      <c r="H20" s="85">
        <f t="shared" si="3"/>
        <v>31850346</v>
      </c>
      <c r="I20" s="69">
        <f t="shared" ref="I20" si="4">SUM(I11:I19)</f>
        <v>31850346</v>
      </c>
      <c r="J20" s="68">
        <f t="shared" si="3"/>
        <v>350965</v>
      </c>
      <c r="K20" s="85">
        <f t="shared" si="3"/>
        <v>32201311</v>
      </c>
    </row>
    <row r="21" spans="1:11">
      <c r="A21" s="48"/>
      <c r="B21" s="49"/>
    </row>
    <row r="22" spans="1:11">
      <c r="A22" s="48"/>
      <c r="B22" s="50"/>
    </row>
    <row r="23" spans="1:11">
      <c r="A23" s="48"/>
      <c r="B23" s="51"/>
    </row>
    <row r="24" spans="1:11">
      <c r="A24" s="48"/>
      <c r="B24" s="52"/>
    </row>
    <row r="25" spans="1:11">
      <c r="A25" s="48"/>
      <c r="B25" s="52"/>
    </row>
    <row r="26" spans="1:11">
      <c r="A26" s="48"/>
      <c r="B26" s="51"/>
    </row>
    <row r="27" spans="1:11">
      <c r="A27" s="48"/>
      <c r="B27" s="52"/>
    </row>
    <row r="28" spans="1:11">
      <c r="A28" s="48"/>
      <c r="B28" s="52"/>
    </row>
    <row r="29" spans="1:11">
      <c r="A29" s="48"/>
      <c r="B29" s="50"/>
    </row>
    <row r="30" spans="1:11">
      <c r="A30" s="48"/>
      <c r="B30" s="50"/>
    </row>
    <row r="31" spans="1:11">
      <c r="A31" s="48"/>
      <c r="B31" s="53"/>
    </row>
    <row r="32" spans="1:11">
      <c r="A32" s="54"/>
      <c r="B32" s="55"/>
    </row>
    <row r="33" spans="1:2">
      <c r="A33" s="54"/>
      <c r="B33" s="56"/>
    </row>
    <row r="34" spans="1:2">
      <c r="A34" s="54"/>
      <c r="B34" s="50"/>
    </row>
    <row r="35" spans="1:2">
      <c r="A35" s="54"/>
      <c r="B35" s="50"/>
    </row>
    <row r="36" spans="1:2">
      <c r="A36" s="54"/>
      <c r="B36" s="50"/>
    </row>
    <row r="37" spans="1:2">
      <c r="A37" s="54"/>
      <c r="B37" s="56"/>
    </row>
    <row r="38" spans="1:2">
      <c r="A38" s="54"/>
      <c r="B38" s="56"/>
    </row>
    <row r="39" spans="1:2">
      <c r="A39" s="54"/>
      <c r="B39" s="50"/>
    </row>
    <row r="40" spans="1:2">
      <c r="A40" s="54"/>
      <c r="B40" s="50"/>
    </row>
    <row r="41" spans="1:2">
      <c r="A41" s="54"/>
      <c r="B41" s="50"/>
    </row>
    <row r="42" spans="1:2">
      <c r="A42" s="54"/>
      <c r="B42" s="51"/>
    </row>
    <row r="43" spans="1:2">
      <c r="A43" s="54"/>
      <c r="B43" s="51"/>
    </row>
    <row r="44" spans="1:2">
      <c r="A44" s="54"/>
      <c r="B44" s="56"/>
    </row>
    <row r="45" spans="1:2">
      <c r="A45" s="54"/>
      <c r="B45" s="50"/>
    </row>
    <row r="46" spans="1:2">
      <c r="A46" s="54"/>
      <c r="B46" s="51"/>
    </row>
    <row r="47" spans="1:2">
      <c r="A47" s="54"/>
      <c r="B47" s="51"/>
    </row>
    <row r="48" spans="1:2">
      <c r="A48" s="54"/>
      <c r="B48" s="56"/>
    </row>
    <row r="49" spans="1:2">
      <c r="A49" s="54"/>
      <c r="B49" s="50"/>
    </row>
    <row r="50" spans="1:2">
      <c r="A50" s="54"/>
      <c r="B50" s="51"/>
    </row>
    <row r="51" spans="1:2">
      <c r="A51" s="54"/>
      <c r="B51" s="51"/>
    </row>
    <row r="52" spans="1:2">
      <c r="A52" s="54"/>
      <c r="B52" s="50"/>
    </row>
    <row r="53" spans="1:2">
      <c r="A53" s="54"/>
      <c r="B53" s="51"/>
    </row>
    <row r="54" spans="1:2">
      <c r="A54" s="54"/>
      <c r="B54" s="51"/>
    </row>
    <row r="55" spans="1:2">
      <c r="A55" s="54"/>
      <c r="B55" s="57"/>
    </row>
    <row r="56" spans="1:2">
      <c r="A56" s="54"/>
      <c r="B56" s="56"/>
    </row>
    <row r="57" spans="1:2">
      <c r="A57" s="54"/>
      <c r="B57" s="50"/>
    </row>
    <row r="58" spans="1:2">
      <c r="A58" s="54"/>
      <c r="B58" s="51"/>
    </row>
    <row r="59" spans="1:2">
      <c r="A59" s="54"/>
      <c r="B59" s="51"/>
    </row>
    <row r="60" spans="1:2">
      <c r="A60" s="54"/>
      <c r="B60" s="51"/>
    </row>
    <row r="61" spans="1:2">
      <c r="A61" s="54"/>
      <c r="B61" s="51"/>
    </row>
    <row r="62" spans="1:2">
      <c r="A62" s="54"/>
      <c r="B62" s="50"/>
    </row>
    <row r="63" spans="1:2">
      <c r="A63" s="54"/>
      <c r="B63" s="51"/>
    </row>
    <row r="64" spans="1:2">
      <c r="A64" s="54"/>
      <c r="B64" s="51"/>
    </row>
    <row r="65" spans="1:2">
      <c r="A65" s="54"/>
      <c r="B65" s="50"/>
    </row>
    <row r="66" spans="1:2">
      <c r="A66" s="54"/>
      <c r="B66" s="54"/>
    </row>
    <row r="67" spans="1:2">
      <c r="A67" s="54"/>
      <c r="B67" s="54"/>
    </row>
    <row r="68" spans="1:2">
      <c r="A68" s="54"/>
      <c r="B68" s="54"/>
    </row>
    <row r="69" spans="1:2">
      <c r="A69" s="54"/>
      <c r="B69" s="54"/>
    </row>
    <row r="70" spans="1:2">
      <c r="A70" s="54"/>
      <c r="B70" s="54"/>
    </row>
    <row r="71" spans="1:2">
      <c r="A71" s="54"/>
      <c r="B71" s="54"/>
    </row>
    <row r="72" spans="1:2">
      <c r="A72" s="54"/>
      <c r="B72" s="54"/>
    </row>
    <row r="73" spans="1:2">
      <c r="A73" s="54"/>
      <c r="B73" s="54"/>
    </row>
    <row r="74" spans="1:2">
      <c r="A74" s="54"/>
      <c r="B74" s="54"/>
    </row>
    <row r="75" spans="1:2">
      <c r="A75" s="54"/>
      <c r="B75" s="54"/>
    </row>
    <row r="76" spans="1:2">
      <c r="A76" s="54"/>
      <c r="B76" s="54"/>
    </row>
    <row r="77" spans="1:2">
      <c r="A77" s="54"/>
      <c r="B77" s="54"/>
    </row>
    <row r="78" spans="1:2">
      <c r="A78" s="54"/>
      <c r="B78" s="54"/>
    </row>
    <row r="79" spans="1:2">
      <c r="A79" s="54"/>
      <c r="B79" s="54"/>
    </row>
    <row r="80" spans="1:2">
      <c r="A80" s="54"/>
      <c r="B80" s="54"/>
    </row>
    <row r="81" spans="1:2">
      <c r="A81" s="54"/>
      <c r="B81" s="54"/>
    </row>
    <row r="82" spans="1:2">
      <c r="A82" s="54"/>
      <c r="B82" s="54"/>
    </row>
  </sheetData>
  <pageMargins left="0.74803149606299213" right="0.15748031496062992" top="0.39370078740157483" bottom="0.19685039370078741" header="0.11811023622047245" footer="0.11811023622047245"/>
  <pageSetup paperSize="9" scale="95" orientation="portrait" r:id="rId1"/>
  <headerFooter alignWithMargins="0">
    <oddFooter>&amp;R&amp;"Times New Roman,Italic"&amp;8&amp;P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topLeftCell="B1" zoomScaleNormal="100" workbookViewId="0">
      <selection activeCell="T28" sqref="T28"/>
    </sheetView>
  </sheetViews>
  <sheetFormatPr defaultRowHeight="12.75"/>
  <cols>
    <col min="1" max="1" width="11.28515625" style="2" customWidth="1"/>
    <col min="2" max="2" width="30.7109375" style="2" customWidth="1"/>
    <col min="3" max="5" width="14.5703125" style="2" hidden="1" customWidth="1"/>
    <col min="6" max="7" width="12.140625" style="2" hidden="1" customWidth="1"/>
    <col min="8" max="10" width="14.7109375" style="2" hidden="1" customWidth="1"/>
    <col min="11" max="11" width="9.140625" style="2" hidden="1" customWidth="1"/>
    <col min="12" max="12" width="10.42578125" style="2" hidden="1" customWidth="1"/>
    <col min="13" max="15" width="14.85546875" style="2" customWidth="1"/>
    <col min="16" max="16" width="10" style="2" hidden="1" customWidth="1"/>
    <col min="17" max="17" width="10" style="2" customWidth="1"/>
    <col min="18" max="18" width="9.140625" style="2" customWidth="1"/>
    <col min="19" max="16384" width="9.140625" style="2"/>
  </cols>
  <sheetData>
    <row r="1" spans="2:17">
      <c r="E1" s="1" t="s">
        <v>27</v>
      </c>
      <c r="F1" s="1"/>
      <c r="G1" s="1"/>
      <c r="J1" s="1" t="s">
        <v>27</v>
      </c>
      <c r="K1" s="96"/>
      <c r="L1" s="96"/>
      <c r="M1" s="96"/>
      <c r="N1" s="96"/>
      <c r="O1" s="1" t="s">
        <v>27</v>
      </c>
      <c r="P1" s="96"/>
      <c r="Q1" s="96"/>
    </row>
    <row r="2" spans="2:17">
      <c r="E2" s="1" t="s">
        <v>498</v>
      </c>
      <c r="F2" s="71"/>
      <c r="G2" s="71"/>
      <c r="J2" s="1" t="s">
        <v>585</v>
      </c>
      <c r="K2" s="96"/>
      <c r="L2" s="96"/>
      <c r="M2" s="96"/>
      <c r="N2" s="96"/>
      <c r="O2" s="1" t="s">
        <v>599</v>
      </c>
      <c r="P2" s="96"/>
      <c r="Q2" s="96"/>
    </row>
    <row r="3" spans="2:17">
      <c r="E3" s="1" t="s">
        <v>222</v>
      </c>
      <c r="F3" s="71"/>
      <c r="G3" s="71"/>
      <c r="J3" s="1" t="s">
        <v>586</v>
      </c>
      <c r="K3" s="96"/>
      <c r="L3" s="96"/>
      <c r="M3" s="96"/>
      <c r="N3" s="96"/>
      <c r="O3" s="1" t="s">
        <v>596</v>
      </c>
      <c r="P3" s="96"/>
      <c r="Q3" s="96"/>
    </row>
    <row r="4" spans="2:17">
      <c r="F4" s="71"/>
      <c r="G4" s="71"/>
      <c r="K4" s="96"/>
      <c r="L4" s="96"/>
      <c r="M4" s="96"/>
      <c r="N4" s="96"/>
      <c r="O4" s="96"/>
      <c r="P4" s="96"/>
      <c r="Q4" s="96"/>
    </row>
    <row r="5" spans="2:17" ht="15.75">
      <c r="B5" s="97" t="s">
        <v>66</v>
      </c>
      <c r="F5" s="1"/>
      <c r="G5" s="1"/>
    </row>
    <row r="6" spans="2:17" ht="15.75">
      <c r="B6" s="97" t="s">
        <v>504</v>
      </c>
    </row>
    <row r="7" spans="2:17" ht="16.5" customHeight="1">
      <c r="B7" s="2" t="s">
        <v>598</v>
      </c>
    </row>
    <row r="8" spans="2:17" ht="16.5" customHeight="1"/>
    <row r="9" spans="2:17" ht="39" customHeight="1">
      <c r="B9" s="18"/>
      <c r="C9" s="232" t="s">
        <v>500</v>
      </c>
      <c r="D9" s="35" t="s">
        <v>22</v>
      </c>
      <c r="E9" s="231" t="s">
        <v>501</v>
      </c>
      <c r="F9" s="163"/>
      <c r="G9" s="163"/>
      <c r="H9" s="232" t="s">
        <v>501</v>
      </c>
      <c r="I9" s="167" t="s">
        <v>22</v>
      </c>
      <c r="J9" s="231" t="s">
        <v>593</v>
      </c>
      <c r="M9" s="232" t="s">
        <v>593</v>
      </c>
      <c r="N9" s="35" t="s">
        <v>22</v>
      </c>
      <c r="O9" s="231" t="s">
        <v>597</v>
      </c>
    </row>
    <row r="10" spans="2:17" ht="18.75" customHeight="1">
      <c r="B10" s="113" t="s">
        <v>17</v>
      </c>
      <c r="C10" s="320">
        <f>'1_pielikums'!C28</f>
        <v>25742778</v>
      </c>
      <c r="D10" s="321">
        <f>'1_pielikums'!D28</f>
        <v>69698</v>
      </c>
      <c r="E10" s="322">
        <f>C10+D10</f>
        <v>25812476</v>
      </c>
      <c r="F10" s="164">
        <f>E10-'1_pielikums'!E28</f>
        <v>0</v>
      </c>
      <c r="G10" s="164"/>
      <c r="H10" s="63">
        <f>'1_pielikums'!F28</f>
        <v>25812476</v>
      </c>
      <c r="I10" s="168">
        <f>'1_pielikums'!G28</f>
        <v>333549</v>
      </c>
      <c r="J10" s="86">
        <f>H10+I10</f>
        <v>26146025</v>
      </c>
      <c r="K10" s="7">
        <f>J10-'1_pielikums'!H28</f>
        <v>0</v>
      </c>
      <c r="L10" s="7"/>
      <c r="M10" s="63">
        <f>'1_pielikums'!I28</f>
        <v>26146025</v>
      </c>
      <c r="N10" s="168">
        <f>'1_pielikums'!J28</f>
        <v>894781</v>
      </c>
      <c r="O10" s="86">
        <f>M10+N10</f>
        <v>27040806</v>
      </c>
      <c r="P10" s="7">
        <f>O10-'1_pielikums'!K28</f>
        <v>0</v>
      </c>
      <c r="Q10" s="7"/>
    </row>
    <row r="11" spans="2:17" ht="18.75" customHeight="1">
      <c r="B11" s="113" t="s">
        <v>18</v>
      </c>
      <c r="C11" s="320">
        <f>'2_pielikums'!C20</f>
        <v>31540802</v>
      </c>
      <c r="D11" s="321">
        <f>'2_pielikums'!D20</f>
        <v>56052</v>
      </c>
      <c r="E11" s="322">
        <f>C11+D11</f>
        <v>31596854</v>
      </c>
      <c r="F11" s="164">
        <f>E11-'2_pielikums'!E20</f>
        <v>0</v>
      </c>
      <c r="G11" s="164">
        <f>E11-'3_pielikums'!E20</f>
        <v>0</v>
      </c>
      <c r="H11" s="63">
        <f>'2_pielikums'!F20</f>
        <v>31596854</v>
      </c>
      <c r="I11" s="168">
        <f>'2_pielikums'!G20</f>
        <v>253492</v>
      </c>
      <c r="J11" s="86">
        <f>H11+I11</f>
        <v>31850346</v>
      </c>
      <c r="K11" s="7">
        <f>J11-'2_pielikums'!H20</f>
        <v>0</v>
      </c>
      <c r="L11" s="78"/>
      <c r="M11" s="63">
        <f>'2_pielikums'!I20</f>
        <v>31850346</v>
      </c>
      <c r="N11" s="168">
        <f>'2_pielikums'!J20</f>
        <v>350965</v>
      </c>
      <c r="O11" s="86">
        <f>M11+N11</f>
        <v>32201311</v>
      </c>
      <c r="P11" s="7">
        <f>O11-'2_pielikums'!K20</f>
        <v>0</v>
      </c>
      <c r="Q11" s="78"/>
    </row>
    <row r="12" spans="2:17" ht="24.75" customHeight="1">
      <c r="B12" s="173" t="s">
        <v>62</v>
      </c>
      <c r="C12" s="174">
        <f>SUM(C10-C11)</f>
        <v>-5798024</v>
      </c>
      <c r="D12" s="174"/>
      <c r="E12" s="174">
        <f>SUM(E10-E11)</f>
        <v>-5784378</v>
      </c>
      <c r="F12" s="165"/>
      <c r="G12" s="165"/>
      <c r="H12" s="173">
        <f>SUM(H10-H11)</f>
        <v>-5784378</v>
      </c>
      <c r="I12" s="173"/>
      <c r="J12" s="173">
        <f>SUM(J10-J11)</f>
        <v>-5704321</v>
      </c>
      <c r="M12" s="173">
        <f>SUM(M10-M11)</f>
        <v>-5704321</v>
      </c>
      <c r="N12" s="173"/>
      <c r="O12" s="173">
        <f>SUM(O10-O11)</f>
        <v>-5160505</v>
      </c>
    </row>
    <row r="13" spans="2:17" ht="18.75" customHeight="1">
      <c r="B13" s="113" t="s">
        <v>19</v>
      </c>
      <c r="C13" s="64">
        <f>C14+C17</f>
        <v>5798024</v>
      </c>
      <c r="D13" s="65"/>
      <c r="E13" s="87">
        <f>SUM(E15-E16+E17)</f>
        <v>5784378</v>
      </c>
      <c r="F13" s="165"/>
      <c r="G13" s="165"/>
      <c r="H13" s="64">
        <f>SUM(H15-H16+H17)</f>
        <v>5784378</v>
      </c>
      <c r="I13" s="169"/>
      <c r="J13" s="87">
        <f>SUM(J15-J16+J17)</f>
        <v>5704321</v>
      </c>
      <c r="M13" s="64">
        <f>M15-M16+M17</f>
        <v>5704321</v>
      </c>
      <c r="N13" s="169"/>
      <c r="O13" s="87">
        <f>SUM(O15-O16+O17)</f>
        <v>5160505</v>
      </c>
    </row>
    <row r="14" spans="2:17" ht="26.25" customHeight="1">
      <c r="B14" s="247" t="s">
        <v>65</v>
      </c>
      <c r="C14" s="173">
        <f>C15-C16</f>
        <v>2295997</v>
      </c>
      <c r="D14" s="173">
        <f>D15-D16</f>
        <v>-13646</v>
      </c>
      <c r="E14" s="173">
        <f>E15-E16</f>
        <v>2282351</v>
      </c>
      <c r="F14" s="165"/>
      <c r="G14" s="165"/>
      <c r="H14" s="173">
        <f>H15-H16</f>
        <v>2282351</v>
      </c>
      <c r="I14" s="173">
        <f>SUM(I15:I16)</f>
        <v>78057</v>
      </c>
      <c r="J14" s="173">
        <f>J15-J16</f>
        <v>2202294</v>
      </c>
      <c r="M14" s="173">
        <f>M15-M16</f>
        <v>2202294</v>
      </c>
      <c r="N14" s="173">
        <f>N15-N16</f>
        <v>-543816</v>
      </c>
      <c r="O14" s="173">
        <f>O15-O16</f>
        <v>1658478</v>
      </c>
    </row>
    <row r="15" spans="2:17" ht="25.5">
      <c r="B15" s="248" t="s">
        <v>60</v>
      </c>
      <c r="C15" s="66">
        <v>2345997</v>
      </c>
      <c r="D15" s="67"/>
      <c r="E15" s="88">
        <f>SUM(C15:D15)</f>
        <v>2345997</v>
      </c>
      <c r="F15" s="166"/>
      <c r="G15" s="166"/>
      <c r="H15" s="66">
        <f>E15</f>
        <v>2345997</v>
      </c>
      <c r="I15" s="170">
        <v>-1000</v>
      </c>
      <c r="J15" s="88">
        <f>SUM(H15:I15)</f>
        <v>2344997</v>
      </c>
      <c r="M15" s="66">
        <f>J15</f>
        <v>2344997</v>
      </c>
      <c r="N15" s="170"/>
      <c r="O15" s="88">
        <f>M15</f>
        <v>2344997</v>
      </c>
    </row>
    <row r="16" spans="2:17" ht="24" customHeight="1">
      <c r="B16" s="248" t="s">
        <v>61</v>
      </c>
      <c r="C16" s="66">
        <v>50000</v>
      </c>
      <c r="D16" s="67">
        <v>13646</v>
      </c>
      <c r="E16" s="88">
        <f>SUM(C16:D16)</f>
        <v>63646</v>
      </c>
      <c r="F16" s="166"/>
      <c r="G16" s="166"/>
      <c r="H16" s="66">
        <f>E16</f>
        <v>63646</v>
      </c>
      <c r="I16" s="170">
        <f>57782+22275-1000</f>
        <v>79057</v>
      </c>
      <c r="J16" s="88">
        <f>SUM(H16:I16)</f>
        <v>142703</v>
      </c>
      <c r="M16" s="66">
        <f>J16</f>
        <v>142703</v>
      </c>
      <c r="N16" s="170">
        <f>O16-M16</f>
        <v>543816</v>
      </c>
      <c r="O16" s="88">
        <v>686519</v>
      </c>
    </row>
    <row r="17" spans="2:15" ht="18.75" customHeight="1">
      <c r="B17" s="175" t="s">
        <v>20</v>
      </c>
      <c r="C17" s="176">
        <f>C18+C19</f>
        <v>3502027</v>
      </c>
      <c r="D17" s="176">
        <f>D18+D19</f>
        <v>0</v>
      </c>
      <c r="E17" s="176">
        <f>E18+E19</f>
        <v>3502027</v>
      </c>
      <c r="F17" s="165"/>
      <c r="G17" s="165"/>
      <c r="H17" s="173">
        <f>SUM(H18:H19)</f>
        <v>3502027</v>
      </c>
      <c r="I17" s="173">
        <f>J17-H17</f>
        <v>0</v>
      </c>
      <c r="J17" s="173">
        <f>SUM(J18:J19)</f>
        <v>3502027</v>
      </c>
      <c r="M17" s="173">
        <f>SUM(M18:M19)</f>
        <v>3502027</v>
      </c>
      <c r="N17" s="173">
        <f>O17-M17</f>
        <v>0</v>
      </c>
      <c r="O17" s="173">
        <f>SUM(O18:O19)</f>
        <v>3502027</v>
      </c>
    </row>
    <row r="18" spans="2:15" ht="18.75" customHeight="1">
      <c r="B18" s="248" t="s">
        <v>63</v>
      </c>
      <c r="C18" s="66">
        <v>5329865</v>
      </c>
      <c r="D18" s="67"/>
      <c r="E18" s="88">
        <f>SUM(C18:D18)</f>
        <v>5329865</v>
      </c>
      <c r="F18" s="164"/>
      <c r="G18" s="164"/>
      <c r="H18" s="66">
        <f>E18</f>
        <v>5329865</v>
      </c>
      <c r="I18" s="170"/>
      <c r="J18" s="88">
        <f>SUM(H18:I18)</f>
        <v>5329865</v>
      </c>
      <c r="M18" s="66">
        <f>J18</f>
        <v>5329865</v>
      </c>
      <c r="N18" s="170"/>
      <c r="O18" s="88">
        <f>SUM(M18:N18)</f>
        <v>5329865</v>
      </c>
    </row>
    <row r="19" spans="2:15" ht="18.75" customHeight="1">
      <c r="B19" s="248" t="s">
        <v>64</v>
      </c>
      <c r="C19" s="66">
        <v>-1827838</v>
      </c>
      <c r="D19" s="323"/>
      <c r="E19" s="88">
        <f>SUM(C19:D19)</f>
        <v>-1827838</v>
      </c>
      <c r="F19" s="164"/>
      <c r="G19" s="164"/>
      <c r="H19" s="66">
        <f>E19</f>
        <v>-1827838</v>
      </c>
      <c r="I19" s="171"/>
      <c r="J19" s="88">
        <f>SUM(H19:I19)</f>
        <v>-1827838</v>
      </c>
      <c r="M19" s="66">
        <f>J19</f>
        <v>-1827838</v>
      </c>
      <c r="N19" s="171"/>
      <c r="O19" s="88">
        <f>SUM(M19:N19)</f>
        <v>-1827838</v>
      </c>
    </row>
    <row r="20" spans="2:15">
      <c r="E20" s="7"/>
      <c r="I20" s="7"/>
      <c r="J20" s="7"/>
    </row>
    <row r="21" spans="2:15" hidden="1">
      <c r="E21" s="7"/>
      <c r="J21" s="7">
        <f>J12+J13</f>
        <v>0</v>
      </c>
      <c r="O21" s="7">
        <f>O12+O13</f>
        <v>0</v>
      </c>
    </row>
    <row r="22" spans="2:15">
      <c r="J22" s="7"/>
    </row>
  </sheetData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Q94"/>
  <sheetViews>
    <sheetView topLeftCell="B1" workbookViewId="0">
      <pane xSplit="1" ySplit="6" topLeftCell="C52" activePane="bottomRight" state="frozen"/>
      <selection activeCell="L35" sqref="L35"/>
      <selection pane="topRight" activeCell="L35" sqref="L35"/>
      <selection pane="bottomLeft" activeCell="L35" sqref="L35"/>
      <selection pane="bottomRight" activeCell="AE28" sqref="AE28"/>
    </sheetView>
  </sheetViews>
  <sheetFormatPr defaultRowHeight="12.75"/>
  <cols>
    <col min="1" max="1" width="12.85546875" style="250" hidden="1" customWidth="1"/>
    <col min="2" max="2" width="45.7109375" style="283" customWidth="1"/>
    <col min="3" max="4" width="10.42578125" style="250" customWidth="1"/>
    <col min="5" max="5" width="10" style="250" customWidth="1"/>
    <col min="6" max="6" width="14.42578125" style="250" customWidth="1"/>
    <col min="7" max="7" width="12.42578125" style="250" customWidth="1"/>
    <col min="8" max="8" width="10" style="250" customWidth="1"/>
    <col min="9" max="11" width="9.140625" style="250" customWidth="1"/>
    <col min="12" max="12" width="13.140625" style="250" customWidth="1"/>
    <col min="13" max="13" width="13" style="250" hidden="1" customWidth="1"/>
    <col min="14" max="15" width="15.85546875" style="262" hidden="1" customWidth="1"/>
    <col min="16" max="16" width="15.85546875" style="284" hidden="1" customWidth="1"/>
    <col min="17" max="17" width="14" style="262" customWidth="1"/>
    <col min="18" max="20" width="11" style="250" hidden="1" customWidth="1"/>
    <col min="21" max="21" width="12.140625" style="250" hidden="1" customWidth="1"/>
    <col min="22" max="23" width="9.140625" style="250" hidden="1" customWidth="1"/>
    <col min="24" max="24" width="11" style="250" hidden="1" customWidth="1"/>
    <col min="25" max="25" width="9.140625" style="250" hidden="1" customWidth="1"/>
    <col min="26" max="27" width="10.42578125" style="250" hidden="1" customWidth="1"/>
    <col min="28" max="28" width="11.28515625" style="250" hidden="1" customWidth="1"/>
    <col min="29" max="29" width="9.140625" style="250" hidden="1" customWidth="1"/>
    <col min="30" max="30" width="12" style="250" hidden="1" customWidth="1"/>
    <col min="31" max="31" width="14.140625" style="287" customWidth="1"/>
    <col min="32" max="32" width="9.140625" style="250"/>
    <col min="33" max="33" width="10.140625" style="250" customWidth="1"/>
    <col min="34" max="16384" width="9.140625" style="250"/>
  </cols>
  <sheetData>
    <row r="1" spans="1:31" ht="15">
      <c r="A1" s="184" t="s">
        <v>225</v>
      </c>
      <c r="B1" s="249"/>
      <c r="C1" s="184"/>
      <c r="D1" s="184"/>
      <c r="E1" s="184"/>
      <c r="F1" s="184"/>
      <c r="G1" s="184"/>
      <c r="H1" s="184"/>
      <c r="I1" s="184"/>
      <c r="J1" s="184"/>
      <c r="K1" s="185"/>
      <c r="L1" s="185"/>
      <c r="M1" s="185"/>
      <c r="N1" s="185"/>
      <c r="O1" s="185"/>
      <c r="P1" s="186"/>
      <c r="Q1" s="185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77" t="s">
        <v>224</v>
      </c>
    </row>
    <row r="2" spans="1:31" ht="15">
      <c r="A2" s="184"/>
      <c r="B2" s="249"/>
      <c r="C2" s="184"/>
      <c r="D2" s="184"/>
      <c r="E2" s="184"/>
      <c r="F2" s="184"/>
      <c r="G2" s="184"/>
      <c r="H2" s="184"/>
      <c r="I2" s="184"/>
      <c r="J2" s="184"/>
      <c r="K2" s="185"/>
      <c r="L2" s="185"/>
      <c r="M2" s="185"/>
      <c r="N2" s="185"/>
      <c r="O2" s="185"/>
      <c r="P2" s="186"/>
      <c r="Q2" s="185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77" t="s">
        <v>505</v>
      </c>
    </row>
    <row r="3" spans="1:31" ht="15.75">
      <c r="A3" s="184"/>
      <c r="B3" s="251" t="s">
        <v>66</v>
      </c>
      <c r="C3" s="184"/>
      <c r="D3" s="184"/>
      <c r="E3" s="184"/>
      <c r="F3" s="184"/>
      <c r="G3" s="184"/>
      <c r="H3" s="184"/>
      <c r="I3" s="184"/>
      <c r="J3" s="184"/>
      <c r="K3" s="185"/>
      <c r="L3" s="185"/>
      <c r="M3" s="185"/>
      <c r="N3" s="185"/>
      <c r="O3" s="185"/>
      <c r="P3" s="186"/>
      <c r="Q3" s="185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77" t="s">
        <v>506</v>
      </c>
    </row>
    <row r="4" spans="1:31" ht="15.75">
      <c r="A4" s="184"/>
      <c r="B4" s="252" t="s">
        <v>507</v>
      </c>
      <c r="C4" s="184"/>
      <c r="D4" s="184"/>
      <c r="E4" s="184"/>
      <c r="F4" s="184"/>
      <c r="G4" s="184"/>
      <c r="H4" s="184"/>
      <c r="I4" s="184"/>
      <c r="J4" s="184"/>
      <c r="K4" s="185"/>
      <c r="L4" s="185"/>
      <c r="M4" s="185"/>
      <c r="N4" s="185"/>
      <c r="O4" s="185"/>
      <c r="P4" s="186"/>
      <c r="Q4" s="185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77"/>
    </row>
    <row r="5" spans="1:31" ht="15" customHeight="1">
      <c r="A5" s="342" t="s">
        <v>112</v>
      </c>
      <c r="B5" s="342" t="s">
        <v>111</v>
      </c>
      <c r="C5" s="327" t="s">
        <v>112</v>
      </c>
      <c r="D5" s="327" t="s">
        <v>226</v>
      </c>
      <c r="E5" s="329" t="s">
        <v>227</v>
      </c>
      <c r="F5" s="327" t="s">
        <v>228</v>
      </c>
      <c r="G5" s="327" t="s">
        <v>229</v>
      </c>
      <c r="H5" s="327" t="s">
        <v>230</v>
      </c>
      <c r="I5" s="327" t="s">
        <v>231</v>
      </c>
      <c r="J5" s="327" t="s">
        <v>232</v>
      </c>
      <c r="K5" s="327" t="s">
        <v>110</v>
      </c>
      <c r="L5" s="327" t="s">
        <v>233</v>
      </c>
      <c r="M5" s="327" t="s">
        <v>234</v>
      </c>
      <c r="N5" s="329" t="s">
        <v>508</v>
      </c>
      <c r="O5" s="329" t="s">
        <v>509</v>
      </c>
      <c r="P5" s="329" t="s">
        <v>510</v>
      </c>
      <c r="Q5" s="329" t="s">
        <v>511</v>
      </c>
      <c r="R5" s="338" t="s">
        <v>512</v>
      </c>
      <c r="S5" s="339"/>
      <c r="T5" s="339"/>
      <c r="U5" s="340"/>
      <c r="V5" s="340"/>
      <c r="W5" s="340"/>
      <c r="X5" s="340"/>
      <c r="Y5" s="340"/>
      <c r="Z5" s="340"/>
      <c r="AA5" s="340"/>
      <c r="AB5" s="340"/>
      <c r="AC5" s="340"/>
      <c r="AD5" s="341"/>
      <c r="AE5" s="331" t="s">
        <v>513</v>
      </c>
    </row>
    <row r="6" spans="1:31" ht="27" customHeight="1">
      <c r="A6" s="343"/>
      <c r="B6" s="344"/>
      <c r="C6" s="328"/>
      <c r="D6" s="328"/>
      <c r="E6" s="345"/>
      <c r="F6" s="328"/>
      <c r="G6" s="328"/>
      <c r="H6" s="328"/>
      <c r="I6" s="328"/>
      <c r="J6" s="328"/>
      <c r="K6" s="328"/>
      <c r="L6" s="328"/>
      <c r="M6" s="328"/>
      <c r="N6" s="330"/>
      <c r="O6" s="330"/>
      <c r="P6" s="330"/>
      <c r="Q6" s="337"/>
      <c r="R6" s="253" t="s">
        <v>235</v>
      </c>
      <c r="S6" s="253" t="s">
        <v>514</v>
      </c>
      <c r="T6" s="253" t="s">
        <v>236</v>
      </c>
      <c r="U6" s="254" t="s">
        <v>237</v>
      </c>
      <c r="V6" s="254" t="s">
        <v>238</v>
      </c>
      <c r="W6" s="254" t="s">
        <v>515</v>
      </c>
      <c r="X6" s="254" t="s">
        <v>239</v>
      </c>
      <c r="Y6" s="254" t="s">
        <v>240</v>
      </c>
      <c r="Z6" s="254" t="s">
        <v>241</v>
      </c>
      <c r="AA6" s="254" t="s">
        <v>242</v>
      </c>
      <c r="AB6" s="254" t="s">
        <v>243</v>
      </c>
      <c r="AC6" s="254" t="s">
        <v>244</v>
      </c>
      <c r="AD6" s="254" t="s">
        <v>245</v>
      </c>
      <c r="AE6" s="332"/>
    </row>
    <row r="7" spans="1:31" ht="45">
      <c r="A7" s="188" t="s">
        <v>246</v>
      </c>
      <c r="B7" s="189" t="s">
        <v>114</v>
      </c>
      <c r="C7" s="190" t="s">
        <v>115</v>
      </c>
      <c r="D7" s="190" t="s">
        <v>247</v>
      </c>
      <c r="E7" s="190" t="s">
        <v>248</v>
      </c>
      <c r="F7" s="255">
        <v>186525.66</v>
      </c>
      <c r="G7" s="190" t="s">
        <v>249</v>
      </c>
      <c r="H7" s="190" t="s">
        <v>250</v>
      </c>
      <c r="I7" s="190" t="s">
        <v>251</v>
      </c>
      <c r="J7" s="190" t="s">
        <v>312</v>
      </c>
      <c r="K7" s="188" t="s">
        <v>113</v>
      </c>
      <c r="L7" s="188" t="s">
        <v>516</v>
      </c>
      <c r="M7" s="188" t="s">
        <v>252</v>
      </c>
      <c r="N7" s="255">
        <v>27897.99</v>
      </c>
      <c r="O7" s="255"/>
      <c r="P7" s="255">
        <v>2148.54</v>
      </c>
      <c r="Q7" s="255">
        <f>SUM(N7-P7)</f>
        <v>25749.45</v>
      </c>
      <c r="R7" s="255"/>
      <c r="S7" s="255"/>
      <c r="T7" s="255"/>
      <c r="U7" s="255">
        <v>2148.54</v>
      </c>
      <c r="V7" s="255"/>
      <c r="W7" s="255"/>
      <c r="X7" s="255">
        <v>2148.54</v>
      </c>
      <c r="Y7" s="255"/>
      <c r="Z7" s="255"/>
      <c r="AA7" s="255"/>
      <c r="AB7" s="255">
        <v>2148.54</v>
      </c>
      <c r="AC7" s="255"/>
      <c r="AD7" s="255">
        <v>2148.54</v>
      </c>
      <c r="AE7" s="256">
        <f t="shared" ref="AE7:AE70" si="0">SUM(R7:AD7)</f>
        <v>8594.16</v>
      </c>
    </row>
    <row r="8" spans="1:31" ht="45">
      <c r="A8" s="188" t="s">
        <v>255</v>
      </c>
      <c r="B8" s="189" t="s">
        <v>116</v>
      </c>
      <c r="C8" s="190" t="s">
        <v>117</v>
      </c>
      <c r="D8" s="190" t="s">
        <v>256</v>
      </c>
      <c r="E8" s="190" t="s">
        <v>248</v>
      </c>
      <c r="F8" s="255">
        <v>160184.06</v>
      </c>
      <c r="G8" s="190" t="s">
        <v>249</v>
      </c>
      <c r="H8" s="190" t="s">
        <v>250</v>
      </c>
      <c r="I8" s="190" t="s">
        <v>251</v>
      </c>
      <c r="J8" s="190" t="s">
        <v>312</v>
      </c>
      <c r="K8" s="188" t="s">
        <v>113</v>
      </c>
      <c r="L8" s="188" t="s">
        <v>517</v>
      </c>
      <c r="M8" s="188" t="s">
        <v>103</v>
      </c>
      <c r="N8" s="255">
        <v>24353.21</v>
      </c>
      <c r="O8" s="255"/>
      <c r="P8" s="255">
        <v>2707.73</v>
      </c>
      <c r="Q8" s="255">
        <f t="shared" ref="Q8:Q71" si="1">SUM(N8-P8)</f>
        <v>21645.48</v>
      </c>
      <c r="R8" s="255"/>
      <c r="S8" s="255"/>
      <c r="T8" s="255"/>
      <c r="U8" s="255">
        <v>2707.73</v>
      </c>
      <c r="V8" s="255"/>
      <c r="W8" s="255"/>
      <c r="X8" s="255">
        <v>2707.73</v>
      </c>
      <c r="Y8" s="255"/>
      <c r="Z8" s="255"/>
      <c r="AA8" s="255"/>
      <c r="AB8" s="255">
        <v>2707.73</v>
      </c>
      <c r="AC8" s="255"/>
      <c r="AD8" s="255">
        <v>2707.73</v>
      </c>
      <c r="AE8" s="256">
        <f t="shared" si="0"/>
        <v>10830.92</v>
      </c>
    </row>
    <row r="9" spans="1:31" ht="45">
      <c r="A9" s="188" t="s">
        <v>257</v>
      </c>
      <c r="B9" s="189" t="s">
        <v>118</v>
      </c>
      <c r="C9" s="190" t="s">
        <v>117</v>
      </c>
      <c r="D9" s="190" t="s">
        <v>256</v>
      </c>
      <c r="E9" s="190" t="s">
        <v>248</v>
      </c>
      <c r="F9" s="255">
        <v>102825.07</v>
      </c>
      <c r="G9" s="190" t="s">
        <v>249</v>
      </c>
      <c r="H9" s="190" t="s">
        <v>250</v>
      </c>
      <c r="I9" s="190" t="s">
        <v>251</v>
      </c>
      <c r="J9" s="190" t="s">
        <v>312</v>
      </c>
      <c r="K9" s="188" t="s">
        <v>113</v>
      </c>
      <c r="L9" s="188" t="s">
        <v>518</v>
      </c>
      <c r="M9" s="188" t="s">
        <v>258</v>
      </c>
      <c r="N9" s="255">
        <v>23176.92</v>
      </c>
      <c r="O9" s="255"/>
      <c r="P9" s="255">
        <v>2576.8200000000002</v>
      </c>
      <c r="Q9" s="255">
        <f t="shared" si="1"/>
        <v>20600.099999999999</v>
      </c>
      <c r="R9" s="255"/>
      <c r="S9" s="255"/>
      <c r="T9" s="255"/>
      <c r="U9" s="255">
        <v>2576.8200000000002</v>
      </c>
      <c r="V9" s="255"/>
      <c r="W9" s="255"/>
      <c r="X9" s="255">
        <v>2576.8200000000002</v>
      </c>
      <c r="Y9" s="255"/>
      <c r="Z9" s="255"/>
      <c r="AA9" s="255"/>
      <c r="AB9" s="255">
        <v>2576.8200000000002</v>
      </c>
      <c r="AC9" s="255"/>
      <c r="AD9" s="255">
        <v>2576.8200000000002</v>
      </c>
      <c r="AE9" s="256">
        <f t="shared" si="0"/>
        <v>10307.280000000001</v>
      </c>
    </row>
    <row r="10" spans="1:31" ht="45">
      <c r="A10" s="188" t="s">
        <v>259</v>
      </c>
      <c r="B10" s="189" t="s">
        <v>119</v>
      </c>
      <c r="C10" s="190" t="s">
        <v>120</v>
      </c>
      <c r="D10" s="190" t="s">
        <v>247</v>
      </c>
      <c r="E10" s="190" t="s">
        <v>248</v>
      </c>
      <c r="F10" s="255">
        <v>105292.51</v>
      </c>
      <c r="G10" s="190" t="s">
        <v>249</v>
      </c>
      <c r="H10" s="190" t="s">
        <v>250</v>
      </c>
      <c r="I10" s="190" t="s">
        <v>251</v>
      </c>
      <c r="J10" s="190" t="s">
        <v>312</v>
      </c>
      <c r="K10" s="188" t="s">
        <v>113</v>
      </c>
      <c r="L10" s="188" t="s">
        <v>519</v>
      </c>
      <c r="M10" s="188" t="s">
        <v>104</v>
      </c>
      <c r="N10" s="255">
        <v>53327.81</v>
      </c>
      <c r="O10" s="255"/>
      <c r="P10" s="255">
        <v>4102.1400000000003</v>
      </c>
      <c r="Q10" s="255">
        <f t="shared" si="1"/>
        <v>49225.67</v>
      </c>
      <c r="R10" s="255"/>
      <c r="S10" s="255"/>
      <c r="T10" s="255"/>
      <c r="U10" s="255">
        <v>4102.1400000000003</v>
      </c>
      <c r="V10" s="255"/>
      <c r="W10" s="255"/>
      <c r="X10" s="255">
        <v>4102.1400000000003</v>
      </c>
      <c r="Y10" s="255"/>
      <c r="Z10" s="255"/>
      <c r="AA10" s="255"/>
      <c r="AB10" s="255">
        <v>4102.1400000000003</v>
      </c>
      <c r="AC10" s="255"/>
      <c r="AD10" s="255">
        <v>4102.1400000000003</v>
      </c>
      <c r="AE10" s="256">
        <f t="shared" si="0"/>
        <v>16408.560000000001</v>
      </c>
    </row>
    <row r="11" spans="1:31" ht="45">
      <c r="A11" s="188" t="s">
        <v>260</v>
      </c>
      <c r="B11" s="189" t="s">
        <v>121</v>
      </c>
      <c r="C11" s="190" t="s">
        <v>120</v>
      </c>
      <c r="D11" s="190" t="s">
        <v>261</v>
      </c>
      <c r="E11" s="190" t="s">
        <v>248</v>
      </c>
      <c r="F11" s="255">
        <v>68933.119999999995</v>
      </c>
      <c r="G11" s="190" t="s">
        <v>249</v>
      </c>
      <c r="H11" s="190" t="s">
        <v>250</v>
      </c>
      <c r="I11" s="190" t="s">
        <v>251</v>
      </c>
      <c r="J11" s="190" t="s">
        <v>312</v>
      </c>
      <c r="K11" s="188" t="s">
        <v>113</v>
      </c>
      <c r="L11" s="188" t="s">
        <v>520</v>
      </c>
      <c r="M11" s="188" t="s">
        <v>103</v>
      </c>
      <c r="N11" s="255">
        <v>17935.3</v>
      </c>
      <c r="O11" s="255"/>
      <c r="P11" s="255">
        <v>3587.06</v>
      </c>
      <c r="Q11" s="255">
        <f t="shared" si="1"/>
        <v>14348.24</v>
      </c>
      <c r="R11" s="255"/>
      <c r="S11" s="255"/>
      <c r="T11" s="255"/>
      <c r="U11" s="255">
        <v>3587.06</v>
      </c>
      <c r="V11" s="255"/>
      <c r="W11" s="255"/>
      <c r="X11" s="255">
        <v>3587.06</v>
      </c>
      <c r="Y11" s="255"/>
      <c r="Z11" s="255"/>
      <c r="AA11" s="255"/>
      <c r="AB11" s="255">
        <v>3587.06</v>
      </c>
      <c r="AC11" s="255"/>
      <c r="AD11" s="255">
        <v>3587.06</v>
      </c>
      <c r="AE11" s="256">
        <f t="shared" si="0"/>
        <v>14348.24</v>
      </c>
    </row>
    <row r="12" spans="1:31" ht="45">
      <c r="A12" s="188" t="s">
        <v>262</v>
      </c>
      <c r="B12" s="189" t="s">
        <v>122</v>
      </c>
      <c r="C12" s="190" t="s">
        <v>123</v>
      </c>
      <c r="D12" s="190" t="s">
        <v>263</v>
      </c>
      <c r="E12" s="190" t="s">
        <v>248</v>
      </c>
      <c r="F12" s="255">
        <v>613448.53</v>
      </c>
      <c r="G12" s="190" t="s">
        <v>249</v>
      </c>
      <c r="H12" s="190" t="s">
        <v>250</v>
      </c>
      <c r="I12" s="190" t="s">
        <v>251</v>
      </c>
      <c r="J12" s="190" t="s">
        <v>312</v>
      </c>
      <c r="K12" s="188" t="s">
        <v>113</v>
      </c>
      <c r="L12" s="188" t="s">
        <v>521</v>
      </c>
      <c r="M12" s="188" t="s">
        <v>264</v>
      </c>
      <c r="N12" s="255">
        <v>205947.82</v>
      </c>
      <c r="O12" s="255"/>
      <c r="P12" s="255">
        <v>8239.85</v>
      </c>
      <c r="Q12" s="255">
        <f t="shared" si="1"/>
        <v>197707.97</v>
      </c>
      <c r="R12" s="255"/>
      <c r="S12" s="255"/>
      <c r="T12" s="255"/>
      <c r="U12" s="255">
        <v>8239.85</v>
      </c>
      <c r="V12" s="255"/>
      <c r="W12" s="255"/>
      <c r="X12" s="255">
        <v>8239.85</v>
      </c>
      <c r="Y12" s="255"/>
      <c r="Z12" s="255"/>
      <c r="AA12" s="255"/>
      <c r="AB12" s="255">
        <v>8239.85</v>
      </c>
      <c r="AC12" s="255"/>
      <c r="AD12" s="255">
        <v>8239.85</v>
      </c>
      <c r="AE12" s="256">
        <f t="shared" si="0"/>
        <v>32959.4</v>
      </c>
    </row>
    <row r="13" spans="1:31" ht="30">
      <c r="A13" s="188" t="s">
        <v>265</v>
      </c>
      <c r="B13" s="189" t="s">
        <v>266</v>
      </c>
      <c r="C13" s="190" t="s">
        <v>125</v>
      </c>
      <c r="D13" s="190" t="s">
        <v>267</v>
      </c>
      <c r="E13" s="190" t="s">
        <v>248</v>
      </c>
      <c r="F13" s="255">
        <v>483776.42</v>
      </c>
      <c r="G13" s="190" t="s">
        <v>249</v>
      </c>
      <c r="H13" s="190" t="s">
        <v>250</v>
      </c>
      <c r="I13" s="190" t="s">
        <v>251</v>
      </c>
      <c r="J13" s="190" t="s">
        <v>312</v>
      </c>
      <c r="K13" s="188" t="s">
        <v>113</v>
      </c>
      <c r="L13" s="188" t="s">
        <v>268</v>
      </c>
      <c r="M13" s="188" t="s">
        <v>252</v>
      </c>
      <c r="N13" s="255">
        <v>233810.6</v>
      </c>
      <c r="O13" s="255"/>
      <c r="P13" s="255">
        <v>8063.41</v>
      </c>
      <c r="Q13" s="255">
        <f t="shared" si="1"/>
        <v>225747.19</v>
      </c>
      <c r="R13" s="255"/>
      <c r="S13" s="255"/>
      <c r="T13" s="255"/>
      <c r="U13" s="255">
        <v>8063.41</v>
      </c>
      <c r="V13" s="255"/>
      <c r="W13" s="255"/>
      <c r="X13" s="255">
        <v>8063.41</v>
      </c>
      <c r="Y13" s="255"/>
      <c r="Z13" s="255"/>
      <c r="AA13" s="255"/>
      <c r="AB13" s="255">
        <v>8063.41</v>
      </c>
      <c r="AC13" s="255"/>
      <c r="AD13" s="255">
        <v>8063.41</v>
      </c>
      <c r="AE13" s="256">
        <f t="shared" si="0"/>
        <v>32253.64</v>
      </c>
    </row>
    <row r="14" spans="1:31" ht="30">
      <c r="A14" s="188" t="s">
        <v>269</v>
      </c>
      <c r="B14" s="189" t="s">
        <v>270</v>
      </c>
      <c r="C14" s="190" t="s">
        <v>127</v>
      </c>
      <c r="D14" s="190" t="s">
        <v>271</v>
      </c>
      <c r="E14" s="190" t="s">
        <v>248</v>
      </c>
      <c r="F14" s="255">
        <v>478084.93</v>
      </c>
      <c r="G14" s="190" t="s">
        <v>249</v>
      </c>
      <c r="H14" s="190" t="s">
        <v>250</v>
      </c>
      <c r="I14" s="190" t="s">
        <v>251</v>
      </c>
      <c r="J14" s="190" t="s">
        <v>312</v>
      </c>
      <c r="K14" s="188" t="s">
        <v>113</v>
      </c>
      <c r="L14" s="188" t="s">
        <v>272</v>
      </c>
      <c r="M14" s="188" t="s">
        <v>252</v>
      </c>
      <c r="N14" s="255">
        <v>71405.38</v>
      </c>
      <c r="O14" s="255"/>
      <c r="P14" s="255">
        <v>4200.32</v>
      </c>
      <c r="Q14" s="255">
        <f t="shared" si="1"/>
        <v>67205.06</v>
      </c>
      <c r="R14" s="255"/>
      <c r="S14" s="255"/>
      <c r="T14" s="255"/>
      <c r="U14" s="255">
        <v>4200.32</v>
      </c>
      <c r="V14" s="255"/>
      <c r="W14" s="255"/>
      <c r="X14" s="255">
        <v>4200.32</v>
      </c>
      <c r="Y14" s="255"/>
      <c r="Z14" s="255"/>
      <c r="AA14" s="255"/>
      <c r="AB14" s="255">
        <v>4200.32</v>
      </c>
      <c r="AC14" s="255"/>
      <c r="AD14" s="255">
        <v>4200.32</v>
      </c>
      <c r="AE14" s="256">
        <f t="shared" si="0"/>
        <v>16801.28</v>
      </c>
    </row>
    <row r="15" spans="1:31" ht="38.25" customHeight="1">
      <c r="A15" s="188" t="s">
        <v>273</v>
      </c>
      <c r="B15" s="189" t="s">
        <v>128</v>
      </c>
      <c r="C15" s="190" t="s">
        <v>129</v>
      </c>
      <c r="D15" s="190" t="s">
        <v>274</v>
      </c>
      <c r="E15" s="190" t="s">
        <v>248</v>
      </c>
      <c r="F15" s="255">
        <v>577671.73</v>
      </c>
      <c r="G15" s="190" t="s">
        <v>249</v>
      </c>
      <c r="H15" s="190" t="s">
        <v>250</v>
      </c>
      <c r="I15" s="190" t="s">
        <v>251</v>
      </c>
      <c r="J15" s="190" t="s">
        <v>312</v>
      </c>
      <c r="K15" s="188" t="s">
        <v>113</v>
      </c>
      <c r="L15" s="188" t="s">
        <v>275</v>
      </c>
      <c r="M15" s="188" t="s">
        <v>102</v>
      </c>
      <c r="N15" s="255">
        <v>119042.77</v>
      </c>
      <c r="O15" s="255"/>
      <c r="P15" s="255">
        <v>5668.72</v>
      </c>
      <c r="Q15" s="255">
        <f t="shared" si="1"/>
        <v>113374.05</v>
      </c>
      <c r="R15" s="255"/>
      <c r="S15" s="255"/>
      <c r="T15" s="255"/>
      <c r="U15" s="255">
        <v>5668.72</v>
      </c>
      <c r="V15" s="255"/>
      <c r="W15" s="255"/>
      <c r="X15" s="255">
        <v>5668.72</v>
      </c>
      <c r="Y15" s="255"/>
      <c r="Z15" s="255"/>
      <c r="AA15" s="255"/>
      <c r="AB15" s="255">
        <v>5668.72</v>
      </c>
      <c r="AC15" s="255"/>
      <c r="AD15" s="255">
        <v>5668.72</v>
      </c>
      <c r="AE15" s="256">
        <f t="shared" si="0"/>
        <v>22674.880000000001</v>
      </c>
    </row>
    <row r="16" spans="1:31" ht="30">
      <c r="A16" s="188" t="s">
        <v>278</v>
      </c>
      <c r="B16" s="189" t="s">
        <v>136</v>
      </c>
      <c r="C16" s="190" t="s">
        <v>135</v>
      </c>
      <c r="D16" s="190" t="s">
        <v>261</v>
      </c>
      <c r="E16" s="190" t="s">
        <v>248</v>
      </c>
      <c r="F16" s="255">
        <v>71143.59</v>
      </c>
      <c r="G16" s="190" t="s">
        <v>249</v>
      </c>
      <c r="H16" s="190" t="s">
        <v>250</v>
      </c>
      <c r="I16" s="190" t="s">
        <v>276</v>
      </c>
      <c r="J16" s="190" t="s">
        <v>312</v>
      </c>
      <c r="K16" s="188" t="s">
        <v>113</v>
      </c>
      <c r="L16" s="188" t="s">
        <v>279</v>
      </c>
      <c r="M16" s="188" t="s">
        <v>277</v>
      </c>
      <c r="N16" s="255">
        <v>16614.87</v>
      </c>
      <c r="O16" s="255"/>
      <c r="P16" s="255">
        <v>3319.56</v>
      </c>
      <c r="Q16" s="255">
        <f t="shared" si="1"/>
        <v>13295.31</v>
      </c>
      <c r="R16" s="255"/>
      <c r="S16" s="255"/>
      <c r="T16" s="255"/>
      <c r="U16" s="255">
        <v>3319.56</v>
      </c>
      <c r="V16" s="255"/>
      <c r="W16" s="255"/>
      <c r="X16" s="255">
        <v>3319.56</v>
      </c>
      <c r="Y16" s="255"/>
      <c r="Z16" s="255"/>
      <c r="AA16" s="255"/>
      <c r="AB16" s="255">
        <v>3319.56</v>
      </c>
      <c r="AC16" s="255"/>
      <c r="AD16" s="255">
        <v>3336.63</v>
      </c>
      <c r="AE16" s="256">
        <f t="shared" si="0"/>
        <v>13295.310000000001</v>
      </c>
    </row>
    <row r="17" spans="1:251" ht="45">
      <c r="A17" s="188" t="s">
        <v>280</v>
      </c>
      <c r="B17" s="189" t="s">
        <v>138</v>
      </c>
      <c r="C17" s="190" t="s">
        <v>137</v>
      </c>
      <c r="D17" s="190" t="s">
        <v>247</v>
      </c>
      <c r="E17" s="190" t="s">
        <v>248</v>
      </c>
      <c r="F17" s="255">
        <v>104999.4</v>
      </c>
      <c r="G17" s="190" t="s">
        <v>249</v>
      </c>
      <c r="H17" s="190" t="s">
        <v>250</v>
      </c>
      <c r="I17" s="190" t="s">
        <v>276</v>
      </c>
      <c r="J17" s="190" t="s">
        <v>312</v>
      </c>
      <c r="K17" s="188" t="s">
        <v>113</v>
      </c>
      <c r="L17" s="188" t="s">
        <v>281</v>
      </c>
      <c r="M17" s="188" t="s">
        <v>277</v>
      </c>
      <c r="N17" s="255">
        <v>48758.97</v>
      </c>
      <c r="O17" s="255"/>
      <c r="P17" s="255">
        <v>3750.69</v>
      </c>
      <c r="Q17" s="255">
        <f t="shared" si="1"/>
        <v>45008.28</v>
      </c>
      <c r="R17" s="255"/>
      <c r="S17" s="255"/>
      <c r="T17" s="255"/>
      <c r="U17" s="255">
        <v>3750.69</v>
      </c>
      <c r="V17" s="255"/>
      <c r="W17" s="255"/>
      <c r="X17" s="255">
        <v>3750.69</v>
      </c>
      <c r="Y17" s="255"/>
      <c r="Z17" s="255"/>
      <c r="AA17" s="255"/>
      <c r="AB17" s="255">
        <v>3750.69</v>
      </c>
      <c r="AC17" s="255"/>
      <c r="AD17" s="255">
        <v>3750.69</v>
      </c>
      <c r="AE17" s="256">
        <f t="shared" si="0"/>
        <v>15002.76</v>
      </c>
    </row>
    <row r="18" spans="1:251" s="262" customFormat="1" ht="45">
      <c r="A18" s="188" t="s">
        <v>282</v>
      </c>
      <c r="B18" s="257" t="s">
        <v>140</v>
      </c>
      <c r="C18" s="258" t="s">
        <v>141</v>
      </c>
      <c r="D18" s="258" t="s">
        <v>283</v>
      </c>
      <c r="E18" s="258" t="s">
        <v>248</v>
      </c>
      <c r="F18" s="259">
        <v>49800.51</v>
      </c>
      <c r="G18" s="258" t="s">
        <v>284</v>
      </c>
      <c r="H18" s="258"/>
      <c r="I18" s="258" t="s">
        <v>285</v>
      </c>
      <c r="J18" s="258" t="s">
        <v>312</v>
      </c>
      <c r="K18" s="260" t="s">
        <v>139</v>
      </c>
      <c r="L18" s="260" t="s">
        <v>286</v>
      </c>
      <c r="M18" s="260" t="s">
        <v>223</v>
      </c>
      <c r="N18" s="259">
        <v>13602.71</v>
      </c>
      <c r="O18" s="259"/>
      <c r="P18" s="259">
        <v>0</v>
      </c>
      <c r="Q18" s="259">
        <f t="shared" si="1"/>
        <v>13602.71</v>
      </c>
      <c r="R18" s="259">
        <v>904.95</v>
      </c>
      <c r="S18" s="259"/>
      <c r="T18" s="259"/>
      <c r="U18" s="259"/>
      <c r="V18" s="259">
        <v>904.95</v>
      </c>
      <c r="W18" s="259"/>
      <c r="X18" s="259"/>
      <c r="Y18" s="259">
        <v>904.95</v>
      </c>
      <c r="Z18" s="259"/>
      <c r="AA18" s="259"/>
      <c r="AB18" s="259"/>
      <c r="AC18" s="259">
        <v>904.95</v>
      </c>
      <c r="AD18" s="259"/>
      <c r="AE18" s="261">
        <f t="shared" si="0"/>
        <v>3619.8</v>
      </c>
    </row>
    <row r="19" spans="1:251" s="262" customFormat="1" ht="45">
      <c r="A19" s="188" t="s">
        <v>287</v>
      </c>
      <c r="B19" s="257" t="s">
        <v>142</v>
      </c>
      <c r="C19" s="258" t="s">
        <v>143</v>
      </c>
      <c r="D19" s="258" t="s">
        <v>288</v>
      </c>
      <c r="E19" s="258" t="s">
        <v>248</v>
      </c>
      <c r="F19" s="259">
        <v>15537.76</v>
      </c>
      <c r="G19" s="258" t="s">
        <v>284</v>
      </c>
      <c r="H19" s="258"/>
      <c r="I19" s="258" t="s">
        <v>285</v>
      </c>
      <c r="J19" s="258" t="s">
        <v>312</v>
      </c>
      <c r="K19" s="260" t="s">
        <v>139</v>
      </c>
      <c r="L19" s="260" t="s">
        <v>289</v>
      </c>
      <c r="M19" s="260" t="s">
        <v>223</v>
      </c>
      <c r="N19" s="259">
        <v>6249.22</v>
      </c>
      <c r="O19" s="259"/>
      <c r="P19" s="259">
        <v>0</v>
      </c>
      <c r="Q19" s="259">
        <f t="shared" si="1"/>
        <v>6249.22</v>
      </c>
      <c r="R19" s="259">
        <v>273.19</v>
      </c>
      <c r="S19" s="259"/>
      <c r="T19" s="259"/>
      <c r="U19" s="259"/>
      <c r="V19" s="259">
        <v>273.19</v>
      </c>
      <c r="W19" s="259"/>
      <c r="X19" s="259"/>
      <c r="Y19" s="259">
        <v>273.19</v>
      </c>
      <c r="Z19" s="259"/>
      <c r="AA19" s="259"/>
      <c r="AB19" s="259"/>
      <c r="AC19" s="259">
        <v>273.19</v>
      </c>
      <c r="AD19" s="259"/>
      <c r="AE19" s="261">
        <f t="shared" si="0"/>
        <v>1092.76</v>
      </c>
    </row>
    <row r="20" spans="1:251" s="262" customFormat="1" ht="45">
      <c r="A20" s="188" t="s">
        <v>290</v>
      </c>
      <c r="B20" s="257" t="s">
        <v>144</v>
      </c>
      <c r="C20" s="258" t="s">
        <v>145</v>
      </c>
      <c r="D20" s="258" t="s">
        <v>291</v>
      </c>
      <c r="E20" s="258" t="s">
        <v>248</v>
      </c>
      <c r="F20" s="259">
        <v>38189.879999999997</v>
      </c>
      <c r="G20" s="258" t="s">
        <v>284</v>
      </c>
      <c r="H20" s="258"/>
      <c r="I20" s="258" t="s">
        <v>285</v>
      </c>
      <c r="J20" s="258" t="s">
        <v>312</v>
      </c>
      <c r="K20" s="260" t="s">
        <v>139</v>
      </c>
      <c r="L20" s="260" t="s">
        <v>292</v>
      </c>
      <c r="M20" s="260" t="s">
        <v>264</v>
      </c>
      <c r="N20" s="259">
        <v>15974.21</v>
      </c>
      <c r="O20" s="259"/>
      <c r="P20" s="259">
        <v>0</v>
      </c>
      <c r="Q20" s="259">
        <f t="shared" si="1"/>
        <v>15974.21</v>
      </c>
      <c r="R20" s="259">
        <v>670.17</v>
      </c>
      <c r="S20" s="259"/>
      <c r="T20" s="259"/>
      <c r="U20" s="259"/>
      <c r="V20" s="259">
        <v>670.17</v>
      </c>
      <c r="W20" s="259"/>
      <c r="X20" s="259"/>
      <c r="Y20" s="259">
        <v>670.17</v>
      </c>
      <c r="Z20" s="259"/>
      <c r="AA20" s="259"/>
      <c r="AB20" s="259"/>
      <c r="AC20" s="259">
        <v>670.17</v>
      </c>
      <c r="AD20" s="259"/>
      <c r="AE20" s="261">
        <f t="shared" si="0"/>
        <v>2680.68</v>
      </c>
    </row>
    <row r="21" spans="1:251" ht="60">
      <c r="A21" s="188" t="s">
        <v>293</v>
      </c>
      <c r="B21" s="189" t="s">
        <v>146</v>
      </c>
      <c r="C21" s="190" t="s">
        <v>147</v>
      </c>
      <c r="D21" s="190" t="s">
        <v>256</v>
      </c>
      <c r="E21" s="190" t="s">
        <v>248</v>
      </c>
      <c r="F21" s="255">
        <v>228940.07</v>
      </c>
      <c r="G21" s="190" t="s">
        <v>249</v>
      </c>
      <c r="H21" s="190" t="s">
        <v>250</v>
      </c>
      <c r="I21" s="190" t="s">
        <v>251</v>
      </c>
      <c r="J21" s="190" t="s">
        <v>312</v>
      </c>
      <c r="K21" s="188" t="s">
        <v>113</v>
      </c>
      <c r="L21" s="188" t="s">
        <v>294</v>
      </c>
      <c r="M21" s="188" t="s">
        <v>104</v>
      </c>
      <c r="N21" s="255">
        <v>39742.67</v>
      </c>
      <c r="O21" s="255"/>
      <c r="P21" s="255">
        <v>4415.17</v>
      </c>
      <c r="Q21" s="255">
        <f t="shared" si="1"/>
        <v>35327.5</v>
      </c>
      <c r="R21" s="255"/>
      <c r="S21" s="255"/>
      <c r="T21" s="255"/>
      <c r="U21" s="255">
        <v>4415.17</v>
      </c>
      <c r="V21" s="255"/>
      <c r="W21" s="255"/>
      <c r="X21" s="255">
        <v>4415.17</v>
      </c>
      <c r="Y21" s="255"/>
      <c r="Z21" s="255"/>
      <c r="AA21" s="255"/>
      <c r="AB21" s="255">
        <v>4415.17</v>
      </c>
      <c r="AC21" s="255"/>
      <c r="AD21" s="255">
        <v>4415.17</v>
      </c>
      <c r="AE21" s="256">
        <f t="shared" si="0"/>
        <v>17660.68</v>
      </c>
    </row>
    <row r="22" spans="1:251" ht="45">
      <c r="A22" s="188" t="s">
        <v>295</v>
      </c>
      <c r="B22" s="189" t="s">
        <v>148</v>
      </c>
      <c r="C22" s="190" t="s">
        <v>149</v>
      </c>
      <c r="D22" s="190" t="s">
        <v>296</v>
      </c>
      <c r="E22" s="190" t="s">
        <v>248</v>
      </c>
      <c r="F22" s="255">
        <v>197335.25</v>
      </c>
      <c r="G22" s="190" t="s">
        <v>249</v>
      </c>
      <c r="H22" s="190" t="s">
        <v>250</v>
      </c>
      <c r="I22" s="190" t="s">
        <v>251</v>
      </c>
      <c r="J22" s="190" t="s">
        <v>312</v>
      </c>
      <c r="K22" s="188" t="s">
        <v>113</v>
      </c>
      <c r="L22" s="188" t="s">
        <v>297</v>
      </c>
      <c r="M22" s="188" t="s">
        <v>104</v>
      </c>
      <c r="N22" s="255">
        <v>102756.95</v>
      </c>
      <c r="O22" s="255"/>
      <c r="P22" s="255">
        <v>4112.1000000000004</v>
      </c>
      <c r="Q22" s="255">
        <f t="shared" si="1"/>
        <v>98644.849999999991</v>
      </c>
      <c r="R22" s="255"/>
      <c r="S22" s="255"/>
      <c r="T22" s="255"/>
      <c r="U22" s="255">
        <v>4112.1000000000004</v>
      </c>
      <c r="V22" s="255"/>
      <c r="W22" s="255"/>
      <c r="X22" s="255">
        <v>4112.1000000000004</v>
      </c>
      <c r="Y22" s="255"/>
      <c r="Z22" s="255"/>
      <c r="AA22" s="255"/>
      <c r="AB22" s="255">
        <v>4112.1000000000004</v>
      </c>
      <c r="AC22" s="255"/>
      <c r="AD22" s="255">
        <v>4112.1000000000004</v>
      </c>
      <c r="AE22" s="256">
        <f t="shared" si="0"/>
        <v>16448.400000000001</v>
      </c>
    </row>
    <row r="23" spans="1:251" ht="30">
      <c r="A23" s="188" t="s">
        <v>298</v>
      </c>
      <c r="B23" s="189" t="s">
        <v>150</v>
      </c>
      <c r="C23" s="190" t="s">
        <v>151</v>
      </c>
      <c r="D23" s="190" t="s">
        <v>299</v>
      </c>
      <c r="E23" s="190" t="s">
        <v>248</v>
      </c>
      <c r="F23" s="255">
        <v>227659.49</v>
      </c>
      <c r="G23" s="190" t="s">
        <v>249</v>
      </c>
      <c r="H23" s="190" t="s">
        <v>250</v>
      </c>
      <c r="I23" s="190" t="s">
        <v>251</v>
      </c>
      <c r="J23" s="190" t="s">
        <v>312</v>
      </c>
      <c r="K23" s="188" t="s">
        <v>113</v>
      </c>
      <c r="L23" s="188" t="s">
        <v>300</v>
      </c>
      <c r="M23" s="188" t="s">
        <v>258</v>
      </c>
      <c r="N23" s="255">
        <v>144620.66</v>
      </c>
      <c r="O23" s="255"/>
      <c r="P23" s="255">
        <v>4382.45</v>
      </c>
      <c r="Q23" s="255">
        <f t="shared" si="1"/>
        <v>140238.21</v>
      </c>
      <c r="R23" s="255"/>
      <c r="S23" s="255"/>
      <c r="T23" s="255"/>
      <c r="U23" s="255">
        <v>4382.45</v>
      </c>
      <c r="V23" s="255"/>
      <c r="W23" s="255"/>
      <c r="X23" s="255">
        <v>4382.45</v>
      </c>
      <c r="Y23" s="255"/>
      <c r="Z23" s="255"/>
      <c r="AA23" s="255"/>
      <c r="AB23" s="255">
        <v>4382.45</v>
      </c>
      <c r="AC23" s="255"/>
      <c r="AD23" s="255">
        <v>4382.45</v>
      </c>
      <c r="AE23" s="256">
        <f t="shared" si="0"/>
        <v>17529.8</v>
      </c>
    </row>
    <row r="24" spans="1:251" ht="30">
      <c r="A24" s="188" t="s">
        <v>301</v>
      </c>
      <c r="B24" s="189" t="s">
        <v>150</v>
      </c>
      <c r="C24" s="190" t="s">
        <v>152</v>
      </c>
      <c r="D24" s="190" t="s">
        <v>302</v>
      </c>
      <c r="E24" s="190" t="s">
        <v>248</v>
      </c>
      <c r="F24" s="255">
        <v>170744.62</v>
      </c>
      <c r="G24" s="190" t="s">
        <v>249</v>
      </c>
      <c r="H24" s="190" t="s">
        <v>250</v>
      </c>
      <c r="I24" s="190" t="s">
        <v>251</v>
      </c>
      <c r="J24" s="190" t="s">
        <v>312</v>
      </c>
      <c r="K24" s="188" t="s">
        <v>113</v>
      </c>
      <c r="L24" s="188" t="s">
        <v>303</v>
      </c>
      <c r="M24" s="188" t="s">
        <v>258</v>
      </c>
      <c r="N24" s="255">
        <v>79483.05</v>
      </c>
      <c r="O24" s="255"/>
      <c r="P24" s="255">
        <v>2943.92</v>
      </c>
      <c r="Q24" s="255">
        <f t="shared" si="1"/>
        <v>76539.13</v>
      </c>
      <c r="R24" s="255"/>
      <c r="S24" s="255"/>
      <c r="T24" s="255"/>
      <c r="U24" s="255">
        <v>2943.92</v>
      </c>
      <c r="V24" s="255"/>
      <c r="W24" s="255"/>
      <c r="X24" s="255">
        <v>2943.92</v>
      </c>
      <c r="Y24" s="255"/>
      <c r="Z24" s="255"/>
      <c r="AA24" s="255"/>
      <c r="AB24" s="255">
        <v>2943.92</v>
      </c>
      <c r="AC24" s="255"/>
      <c r="AD24" s="255">
        <v>2943.92</v>
      </c>
      <c r="AE24" s="256">
        <f t="shared" si="0"/>
        <v>11775.68</v>
      </c>
    </row>
    <row r="25" spans="1:251" ht="30">
      <c r="A25" s="188" t="s">
        <v>304</v>
      </c>
      <c r="B25" s="189" t="s">
        <v>153</v>
      </c>
      <c r="C25" s="190" t="s">
        <v>154</v>
      </c>
      <c r="D25" s="190" t="s">
        <v>305</v>
      </c>
      <c r="E25" s="190" t="s">
        <v>248</v>
      </c>
      <c r="F25" s="255">
        <v>341489.23</v>
      </c>
      <c r="G25" s="190" t="s">
        <v>249</v>
      </c>
      <c r="H25" s="190" t="s">
        <v>250</v>
      </c>
      <c r="I25" s="190" t="s">
        <v>276</v>
      </c>
      <c r="J25" s="190" t="s">
        <v>312</v>
      </c>
      <c r="K25" s="188" t="s">
        <v>113</v>
      </c>
      <c r="L25" s="188" t="s">
        <v>306</v>
      </c>
      <c r="M25" s="188" t="s">
        <v>307</v>
      </c>
      <c r="N25" s="255">
        <v>63317.82</v>
      </c>
      <c r="O25" s="255"/>
      <c r="P25" s="255">
        <v>6402.92</v>
      </c>
      <c r="Q25" s="255">
        <f t="shared" si="1"/>
        <v>56914.9</v>
      </c>
      <c r="R25" s="255"/>
      <c r="S25" s="255"/>
      <c r="T25" s="255"/>
      <c r="U25" s="255">
        <v>6402.92</v>
      </c>
      <c r="V25" s="255"/>
      <c r="W25" s="255"/>
      <c r="X25" s="255">
        <v>6402.92</v>
      </c>
      <c r="Y25" s="255"/>
      <c r="Z25" s="255"/>
      <c r="AA25" s="255"/>
      <c r="AB25" s="255">
        <v>6402.92</v>
      </c>
      <c r="AC25" s="255"/>
      <c r="AD25" s="255">
        <v>6402.92</v>
      </c>
      <c r="AE25" s="256">
        <f t="shared" si="0"/>
        <v>25611.68</v>
      </c>
    </row>
    <row r="26" spans="1:251" ht="30">
      <c r="A26" s="188" t="s">
        <v>308</v>
      </c>
      <c r="B26" s="189" t="s">
        <v>155</v>
      </c>
      <c r="C26" s="190" t="s">
        <v>156</v>
      </c>
      <c r="D26" s="190" t="s">
        <v>256</v>
      </c>
      <c r="E26" s="190" t="s">
        <v>248</v>
      </c>
      <c r="F26" s="255">
        <v>99601.03</v>
      </c>
      <c r="G26" s="190" t="s">
        <v>249</v>
      </c>
      <c r="H26" s="190" t="s">
        <v>250</v>
      </c>
      <c r="I26" s="190" t="s">
        <v>276</v>
      </c>
      <c r="J26" s="190" t="s">
        <v>312</v>
      </c>
      <c r="K26" s="188" t="s">
        <v>113</v>
      </c>
      <c r="L26" s="188" t="s">
        <v>309</v>
      </c>
      <c r="M26" s="188" t="s">
        <v>307</v>
      </c>
      <c r="N26" s="255">
        <v>30132.14</v>
      </c>
      <c r="O26" s="255"/>
      <c r="P26" s="255">
        <v>3348.02</v>
      </c>
      <c r="Q26" s="255">
        <f t="shared" si="1"/>
        <v>26784.12</v>
      </c>
      <c r="R26" s="255"/>
      <c r="S26" s="255"/>
      <c r="T26" s="255"/>
      <c r="U26" s="255">
        <v>3348.02</v>
      </c>
      <c r="V26" s="255"/>
      <c r="W26" s="255"/>
      <c r="X26" s="255">
        <v>3348.02</v>
      </c>
      <c r="Y26" s="255"/>
      <c r="Z26" s="255"/>
      <c r="AA26" s="255"/>
      <c r="AB26" s="255">
        <v>3348.02</v>
      </c>
      <c r="AC26" s="255"/>
      <c r="AD26" s="255">
        <v>3348.02</v>
      </c>
      <c r="AE26" s="256">
        <f t="shared" si="0"/>
        <v>13392.08</v>
      </c>
    </row>
    <row r="27" spans="1:251" s="263" customFormat="1" ht="59.25" customHeight="1">
      <c r="A27" s="191" t="s">
        <v>131</v>
      </c>
      <c r="B27" s="189" t="s">
        <v>131</v>
      </c>
      <c r="C27" s="189" t="s">
        <v>132</v>
      </c>
      <c r="D27" s="189" t="s">
        <v>310</v>
      </c>
      <c r="E27" s="189" t="s">
        <v>248</v>
      </c>
      <c r="F27" s="255">
        <v>256117</v>
      </c>
      <c r="G27" s="190" t="s">
        <v>249</v>
      </c>
      <c r="H27" s="190" t="s">
        <v>311</v>
      </c>
      <c r="I27" s="190" t="s">
        <v>251</v>
      </c>
      <c r="J27" s="190" t="s">
        <v>312</v>
      </c>
      <c r="K27" s="188" t="s">
        <v>313</v>
      </c>
      <c r="L27" s="188" t="s">
        <v>314</v>
      </c>
      <c r="M27" s="188" t="s">
        <v>277</v>
      </c>
      <c r="N27" s="255">
        <v>100618</v>
      </c>
      <c r="O27" s="255"/>
      <c r="P27" s="255">
        <v>0</v>
      </c>
      <c r="Q27" s="255">
        <f t="shared" si="1"/>
        <v>100618</v>
      </c>
      <c r="R27" s="255"/>
      <c r="S27" s="255"/>
      <c r="T27" s="255">
        <v>9147</v>
      </c>
      <c r="U27" s="255"/>
      <c r="V27" s="255"/>
      <c r="W27" s="255"/>
      <c r="X27" s="255"/>
      <c r="Y27" s="255"/>
      <c r="Z27" s="255"/>
      <c r="AA27" s="255">
        <v>9147</v>
      </c>
      <c r="AB27" s="255"/>
      <c r="AC27" s="255"/>
      <c r="AD27" s="255"/>
      <c r="AE27" s="256">
        <f t="shared" si="0"/>
        <v>18294</v>
      </c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  <c r="DK27" s="192"/>
      <c r="DL27" s="192"/>
      <c r="DM27" s="192"/>
      <c r="DN27" s="192"/>
      <c r="DO27" s="192"/>
      <c r="DP27" s="192"/>
      <c r="DQ27" s="192"/>
      <c r="DR27" s="192"/>
      <c r="DS27" s="192"/>
      <c r="DT27" s="192"/>
      <c r="DU27" s="192"/>
      <c r="DV27" s="192"/>
      <c r="DW27" s="192"/>
      <c r="DX27" s="192"/>
      <c r="DY27" s="192"/>
      <c r="DZ27" s="192"/>
      <c r="EA27" s="192"/>
      <c r="EB27" s="192"/>
      <c r="EC27" s="192"/>
      <c r="ED27" s="192"/>
      <c r="EE27" s="192"/>
      <c r="EF27" s="192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2"/>
      <c r="FR27" s="192"/>
      <c r="FS27" s="192"/>
      <c r="FT27" s="192"/>
      <c r="FU27" s="192"/>
      <c r="FV27" s="192"/>
      <c r="FW27" s="192"/>
      <c r="FX27" s="192"/>
      <c r="FY27" s="192"/>
      <c r="FZ27" s="192"/>
      <c r="GA27" s="192"/>
      <c r="GB27" s="192"/>
      <c r="GC27" s="192"/>
      <c r="GD27" s="192"/>
      <c r="GE27" s="192"/>
      <c r="GF27" s="192"/>
      <c r="GG27" s="192"/>
      <c r="GH27" s="192"/>
      <c r="GI27" s="192"/>
      <c r="GJ27" s="192"/>
      <c r="GK27" s="192"/>
      <c r="GL27" s="192"/>
      <c r="GM27" s="192"/>
      <c r="GN27" s="192"/>
      <c r="GO27" s="192"/>
      <c r="GP27" s="192"/>
      <c r="GQ27" s="192"/>
      <c r="GR27" s="192"/>
      <c r="GS27" s="192"/>
      <c r="GT27" s="192"/>
      <c r="GU27" s="192"/>
      <c r="GV27" s="192"/>
      <c r="GW27" s="192"/>
      <c r="GX27" s="192"/>
      <c r="GY27" s="192"/>
      <c r="GZ27" s="192"/>
      <c r="HA27" s="192"/>
      <c r="HB27" s="192"/>
      <c r="HC27" s="192"/>
      <c r="HD27" s="192"/>
      <c r="HE27" s="192"/>
      <c r="HF27" s="192"/>
      <c r="HG27" s="192"/>
      <c r="HH27" s="192"/>
      <c r="HI27" s="192"/>
      <c r="HJ27" s="192"/>
      <c r="HK27" s="192"/>
      <c r="HL27" s="192"/>
      <c r="HM27" s="192"/>
      <c r="HN27" s="192"/>
      <c r="HO27" s="192"/>
      <c r="HP27" s="192"/>
      <c r="HQ27" s="192"/>
      <c r="HR27" s="192"/>
      <c r="HS27" s="192"/>
      <c r="HT27" s="192"/>
      <c r="HU27" s="192"/>
      <c r="HV27" s="192"/>
      <c r="HW27" s="192"/>
      <c r="HX27" s="192"/>
      <c r="HY27" s="192"/>
      <c r="HZ27" s="192"/>
      <c r="IA27" s="192"/>
      <c r="IB27" s="192"/>
      <c r="IC27" s="192"/>
      <c r="ID27" s="192"/>
      <c r="IE27" s="192"/>
      <c r="IF27" s="192"/>
      <c r="IG27" s="192"/>
      <c r="IH27" s="192"/>
      <c r="II27" s="192"/>
      <c r="IJ27" s="192"/>
      <c r="IK27" s="192"/>
      <c r="IL27" s="192"/>
      <c r="IM27" s="192"/>
      <c r="IN27" s="192"/>
      <c r="IO27" s="192"/>
      <c r="IP27" s="192"/>
      <c r="IQ27" s="192"/>
    </row>
    <row r="28" spans="1:251" s="263" customFormat="1" ht="62.25" customHeight="1">
      <c r="A28" s="191" t="s">
        <v>133</v>
      </c>
      <c r="B28" s="189" t="s">
        <v>133</v>
      </c>
      <c r="C28" s="189" t="s">
        <v>134</v>
      </c>
      <c r="D28" s="189" t="s">
        <v>315</v>
      </c>
      <c r="E28" s="189" t="s">
        <v>248</v>
      </c>
      <c r="F28" s="255">
        <v>355718</v>
      </c>
      <c r="G28" s="190" t="s">
        <v>249</v>
      </c>
      <c r="H28" s="190" t="s">
        <v>311</v>
      </c>
      <c r="I28" s="190" t="s">
        <v>251</v>
      </c>
      <c r="J28" s="190" t="s">
        <v>312</v>
      </c>
      <c r="K28" s="188" t="s">
        <v>313</v>
      </c>
      <c r="L28" s="188" t="s">
        <v>316</v>
      </c>
      <c r="M28" s="188" t="s">
        <v>277</v>
      </c>
      <c r="N28" s="255">
        <v>139736.24</v>
      </c>
      <c r="O28" s="255"/>
      <c r="P28" s="255">
        <v>0</v>
      </c>
      <c r="Q28" s="255">
        <f t="shared" si="1"/>
        <v>139736.24</v>
      </c>
      <c r="R28" s="255"/>
      <c r="S28" s="255"/>
      <c r="T28" s="255">
        <v>12704</v>
      </c>
      <c r="U28" s="255"/>
      <c r="V28" s="255"/>
      <c r="W28" s="255"/>
      <c r="X28" s="255"/>
      <c r="Y28" s="255"/>
      <c r="Z28" s="255"/>
      <c r="AA28" s="255">
        <v>12704</v>
      </c>
      <c r="AB28" s="255"/>
      <c r="AC28" s="255"/>
      <c r="AD28" s="255"/>
      <c r="AE28" s="256">
        <f t="shared" si="0"/>
        <v>25408</v>
      </c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2"/>
      <c r="DD28" s="192"/>
      <c r="DE28" s="192"/>
      <c r="DF28" s="192"/>
      <c r="DG28" s="192"/>
      <c r="DH28" s="192"/>
      <c r="DI28" s="192"/>
      <c r="DJ28" s="192"/>
      <c r="DK28" s="192"/>
      <c r="DL28" s="192"/>
      <c r="DM28" s="192"/>
      <c r="DN28" s="192"/>
      <c r="DO28" s="192"/>
      <c r="DP28" s="192"/>
      <c r="DQ28" s="192"/>
      <c r="DR28" s="192"/>
      <c r="DS28" s="192"/>
      <c r="DT28" s="192"/>
      <c r="DU28" s="192"/>
      <c r="DV28" s="192"/>
      <c r="DW28" s="192"/>
      <c r="DX28" s="192"/>
      <c r="DY28" s="192"/>
      <c r="DZ28" s="192"/>
      <c r="EA28" s="192"/>
      <c r="EB28" s="192"/>
      <c r="EC28" s="192"/>
      <c r="ED28" s="192"/>
      <c r="EE28" s="192"/>
      <c r="EF28" s="192"/>
      <c r="EG28" s="192"/>
      <c r="EH28" s="192"/>
      <c r="EI28" s="192"/>
      <c r="EJ28" s="192"/>
      <c r="EK28" s="192"/>
      <c r="EL28" s="192"/>
      <c r="EM28" s="192"/>
      <c r="EN28" s="192"/>
      <c r="EO28" s="192"/>
      <c r="EP28" s="192"/>
      <c r="EQ28" s="192"/>
      <c r="ER28" s="192"/>
      <c r="ES28" s="192"/>
      <c r="ET28" s="192"/>
      <c r="EU28" s="192"/>
      <c r="EV28" s="192"/>
      <c r="EW28" s="192"/>
      <c r="EX28" s="192"/>
      <c r="EY28" s="192"/>
      <c r="EZ28" s="192"/>
      <c r="FA28" s="192"/>
      <c r="FB28" s="192"/>
      <c r="FC28" s="192"/>
      <c r="FD28" s="192"/>
      <c r="FE28" s="192"/>
      <c r="FF28" s="192"/>
      <c r="FG28" s="192"/>
      <c r="FH28" s="192"/>
      <c r="FI28" s="192"/>
      <c r="FJ28" s="192"/>
      <c r="FK28" s="192"/>
      <c r="FL28" s="192"/>
      <c r="FM28" s="192"/>
      <c r="FN28" s="192"/>
      <c r="FO28" s="192"/>
      <c r="FP28" s="192"/>
      <c r="FQ28" s="192"/>
      <c r="FR28" s="192"/>
      <c r="FS28" s="192"/>
      <c r="FT28" s="192"/>
      <c r="FU28" s="192"/>
      <c r="FV28" s="192"/>
      <c r="FW28" s="192"/>
      <c r="FX28" s="192"/>
      <c r="FY28" s="192"/>
      <c r="FZ28" s="192"/>
      <c r="GA28" s="192"/>
      <c r="GB28" s="192"/>
      <c r="GC28" s="192"/>
      <c r="GD28" s="192"/>
      <c r="GE28" s="192"/>
      <c r="GF28" s="192"/>
      <c r="GG28" s="192"/>
      <c r="GH28" s="192"/>
      <c r="GI28" s="192"/>
      <c r="GJ28" s="192"/>
      <c r="GK28" s="192"/>
      <c r="GL28" s="192"/>
      <c r="GM28" s="192"/>
      <c r="GN28" s="192"/>
      <c r="GO28" s="192"/>
      <c r="GP28" s="192"/>
      <c r="GQ28" s="192"/>
      <c r="GR28" s="192"/>
      <c r="GS28" s="192"/>
      <c r="GT28" s="192"/>
      <c r="GU28" s="192"/>
      <c r="GV28" s="192"/>
      <c r="GW28" s="192"/>
      <c r="GX28" s="192"/>
      <c r="GY28" s="192"/>
      <c r="GZ28" s="192"/>
      <c r="HA28" s="192"/>
      <c r="HB28" s="192"/>
      <c r="HC28" s="192"/>
      <c r="HD28" s="192"/>
      <c r="HE28" s="192"/>
      <c r="HF28" s="192"/>
      <c r="HG28" s="192"/>
      <c r="HH28" s="192"/>
      <c r="HI28" s="192"/>
      <c r="HJ28" s="192"/>
      <c r="HK28" s="192"/>
      <c r="HL28" s="192"/>
      <c r="HM28" s="192"/>
      <c r="HN28" s="192"/>
      <c r="HO28" s="192"/>
      <c r="HP28" s="192"/>
      <c r="HQ28" s="192"/>
      <c r="HR28" s="192"/>
      <c r="HS28" s="192"/>
      <c r="HT28" s="192"/>
      <c r="HU28" s="192"/>
      <c r="HV28" s="192"/>
      <c r="HW28" s="192"/>
      <c r="HX28" s="192"/>
      <c r="HY28" s="192"/>
      <c r="HZ28" s="192"/>
      <c r="IA28" s="192"/>
      <c r="IB28" s="192"/>
      <c r="IC28" s="192"/>
      <c r="ID28" s="192"/>
      <c r="IE28" s="192"/>
      <c r="IF28" s="192"/>
      <c r="IG28" s="192"/>
      <c r="IH28" s="192"/>
      <c r="II28" s="192"/>
      <c r="IJ28" s="192"/>
      <c r="IK28" s="192"/>
      <c r="IL28" s="192"/>
      <c r="IM28" s="192"/>
      <c r="IN28" s="192"/>
      <c r="IO28" s="192"/>
      <c r="IP28" s="192"/>
      <c r="IQ28" s="192"/>
    </row>
    <row r="29" spans="1:251" ht="54.75" customHeight="1">
      <c r="A29" s="188" t="s">
        <v>317</v>
      </c>
      <c r="B29" s="189" t="s">
        <v>157</v>
      </c>
      <c r="C29" s="190" t="s">
        <v>158</v>
      </c>
      <c r="D29" s="190" t="s">
        <v>256</v>
      </c>
      <c r="E29" s="190" t="s">
        <v>248</v>
      </c>
      <c r="F29" s="255">
        <v>484426.67</v>
      </c>
      <c r="G29" s="190" t="s">
        <v>249</v>
      </c>
      <c r="H29" s="190" t="s">
        <v>318</v>
      </c>
      <c r="I29" s="190" t="s">
        <v>251</v>
      </c>
      <c r="J29" s="190" t="s">
        <v>312</v>
      </c>
      <c r="K29" s="188" t="s">
        <v>113</v>
      </c>
      <c r="L29" s="188" t="s">
        <v>319</v>
      </c>
      <c r="M29" s="188" t="s">
        <v>103</v>
      </c>
      <c r="N29" s="255">
        <v>40312.81</v>
      </c>
      <c r="O29" s="255"/>
      <c r="P29" s="255">
        <v>4479.2</v>
      </c>
      <c r="Q29" s="255">
        <f t="shared" si="1"/>
        <v>35833.61</v>
      </c>
      <c r="R29" s="255"/>
      <c r="S29" s="255"/>
      <c r="T29" s="255"/>
      <c r="U29" s="255">
        <v>4479.2</v>
      </c>
      <c r="V29" s="255"/>
      <c r="W29" s="255"/>
      <c r="X29" s="255">
        <v>4479.2</v>
      </c>
      <c r="Y29" s="255"/>
      <c r="Z29" s="255"/>
      <c r="AA29" s="255"/>
      <c r="AB29" s="255">
        <v>4479.2</v>
      </c>
      <c r="AC29" s="255"/>
      <c r="AD29" s="255">
        <v>4479.2</v>
      </c>
      <c r="AE29" s="256">
        <f t="shared" si="0"/>
        <v>17916.8</v>
      </c>
    </row>
    <row r="30" spans="1:251" ht="53.25" customHeight="1">
      <c r="A30" s="188" t="s">
        <v>320</v>
      </c>
      <c r="B30" s="189" t="s">
        <v>159</v>
      </c>
      <c r="C30" s="190" t="s">
        <v>158</v>
      </c>
      <c r="D30" s="190" t="s">
        <v>321</v>
      </c>
      <c r="E30" s="190" t="s">
        <v>248</v>
      </c>
      <c r="F30" s="255">
        <v>464872.77</v>
      </c>
      <c r="G30" s="190" t="s">
        <v>249</v>
      </c>
      <c r="H30" s="190" t="s">
        <v>318</v>
      </c>
      <c r="I30" s="190" t="s">
        <v>251</v>
      </c>
      <c r="J30" s="190" t="s">
        <v>312</v>
      </c>
      <c r="K30" s="188" t="s">
        <v>113</v>
      </c>
      <c r="L30" s="188" t="s">
        <v>322</v>
      </c>
      <c r="M30" s="188" t="s">
        <v>103</v>
      </c>
      <c r="N30" s="255">
        <v>134847</v>
      </c>
      <c r="O30" s="255"/>
      <c r="P30" s="255">
        <v>7097.28</v>
      </c>
      <c r="Q30" s="255">
        <f t="shared" si="1"/>
        <v>127749.72</v>
      </c>
      <c r="R30" s="255"/>
      <c r="S30" s="255"/>
      <c r="T30" s="255"/>
      <c r="U30" s="255">
        <v>7097.28</v>
      </c>
      <c r="V30" s="255"/>
      <c r="W30" s="255"/>
      <c r="X30" s="255">
        <v>7097.28</v>
      </c>
      <c r="Y30" s="255"/>
      <c r="Z30" s="255"/>
      <c r="AA30" s="255"/>
      <c r="AB30" s="255">
        <v>7097.28</v>
      </c>
      <c r="AC30" s="255"/>
      <c r="AD30" s="255">
        <v>7097.28</v>
      </c>
      <c r="AE30" s="256">
        <f t="shared" si="0"/>
        <v>28389.119999999999</v>
      </c>
    </row>
    <row r="31" spans="1:251" ht="30">
      <c r="A31" s="188" t="s">
        <v>323</v>
      </c>
      <c r="B31" s="189" t="s">
        <v>160</v>
      </c>
      <c r="C31" s="190" t="s">
        <v>158</v>
      </c>
      <c r="D31" s="190" t="s">
        <v>256</v>
      </c>
      <c r="E31" s="190" t="s">
        <v>248</v>
      </c>
      <c r="F31" s="255">
        <v>167066.28</v>
      </c>
      <c r="G31" s="190" t="s">
        <v>249</v>
      </c>
      <c r="H31" s="190" t="s">
        <v>318</v>
      </c>
      <c r="I31" s="190" t="s">
        <v>251</v>
      </c>
      <c r="J31" s="190" t="s">
        <v>312</v>
      </c>
      <c r="K31" s="188" t="s">
        <v>113</v>
      </c>
      <c r="L31" s="188" t="s">
        <v>324</v>
      </c>
      <c r="M31" s="188" t="s">
        <v>254</v>
      </c>
      <c r="N31" s="255">
        <v>48027.31</v>
      </c>
      <c r="O31" s="255"/>
      <c r="P31" s="255">
        <v>5338.62</v>
      </c>
      <c r="Q31" s="255">
        <f t="shared" si="1"/>
        <v>42688.689999999995</v>
      </c>
      <c r="R31" s="255"/>
      <c r="S31" s="255"/>
      <c r="T31" s="255"/>
      <c r="U31" s="255">
        <v>5338.62</v>
      </c>
      <c r="V31" s="255"/>
      <c r="W31" s="255"/>
      <c r="X31" s="255">
        <v>5338.62</v>
      </c>
      <c r="Y31" s="255"/>
      <c r="Z31" s="255"/>
      <c r="AA31" s="255"/>
      <c r="AB31" s="255">
        <v>5338.62</v>
      </c>
      <c r="AC31" s="255"/>
      <c r="AD31" s="255">
        <v>5338.62</v>
      </c>
      <c r="AE31" s="256">
        <f t="shared" si="0"/>
        <v>21354.48</v>
      </c>
    </row>
    <row r="32" spans="1:251" ht="30">
      <c r="A32" s="188" t="s">
        <v>325</v>
      </c>
      <c r="B32" s="189" t="s">
        <v>161</v>
      </c>
      <c r="C32" s="190" t="s">
        <v>162</v>
      </c>
      <c r="D32" s="190" t="s">
        <v>321</v>
      </c>
      <c r="E32" s="190" t="s">
        <v>248</v>
      </c>
      <c r="F32" s="255">
        <v>317582.98</v>
      </c>
      <c r="G32" s="190" t="s">
        <v>249</v>
      </c>
      <c r="H32" s="190" t="s">
        <v>326</v>
      </c>
      <c r="I32" s="190" t="s">
        <v>251</v>
      </c>
      <c r="J32" s="190" t="s">
        <v>312</v>
      </c>
      <c r="K32" s="188" t="s">
        <v>113</v>
      </c>
      <c r="L32" s="188" t="s">
        <v>327</v>
      </c>
      <c r="M32" s="188" t="s">
        <v>328</v>
      </c>
      <c r="N32" s="255">
        <v>122671.12</v>
      </c>
      <c r="O32" s="255"/>
      <c r="P32" s="255">
        <v>6456.99</v>
      </c>
      <c r="Q32" s="255">
        <f t="shared" si="1"/>
        <v>116214.12999999999</v>
      </c>
      <c r="R32" s="255"/>
      <c r="S32" s="255"/>
      <c r="T32" s="255"/>
      <c r="U32" s="255">
        <v>6456.99</v>
      </c>
      <c r="V32" s="255"/>
      <c r="W32" s="255"/>
      <c r="X32" s="255">
        <v>6456.99</v>
      </c>
      <c r="Y32" s="255"/>
      <c r="Z32" s="255"/>
      <c r="AA32" s="255"/>
      <c r="AB32" s="255">
        <v>6456.99</v>
      </c>
      <c r="AC32" s="255"/>
      <c r="AD32" s="255">
        <v>6456.99</v>
      </c>
      <c r="AE32" s="256">
        <f t="shared" si="0"/>
        <v>25827.96</v>
      </c>
    </row>
    <row r="33" spans="1:31" ht="30">
      <c r="A33" s="188" t="s">
        <v>331</v>
      </c>
      <c r="B33" s="189" t="s">
        <v>164</v>
      </c>
      <c r="C33" s="190" t="s">
        <v>165</v>
      </c>
      <c r="D33" s="190" t="s">
        <v>247</v>
      </c>
      <c r="E33" s="190" t="s">
        <v>248</v>
      </c>
      <c r="F33" s="255">
        <v>93395.88</v>
      </c>
      <c r="G33" s="190" t="s">
        <v>249</v>
      </c>
      <c r="H33" s="190" t="s">
        <v>330</v>
      </c>
      <c r="I33" s="190" t="s">
        <v>251</v>
      </c>
      <c r="J33" s="190" t="s">
        <v>312</v>
      </c>
      <c r="K33" s="188" t="s">
        <v>113</v>
      </c>
      <c r="L33" s="188" t="s">
        <v>332</v>
      </c>
      <c r="M33" s="188" t="s">
        <v>264</v>
      </c>
      <c r="N33" s="255">
        <v>49776.31</v>
      </c>
      <c r="O33" s="255"/>
      <c r="P33" s="255">
        <v>3828.95</v>
      </c>
      <c r="Q33" s="255">
        <f t="shared" si="1"/>
        <v>45947.360000000001</v>
      </c>
      <c r="R33" s="255"/>
      <c r="S33" s="255"/>
      <c r="T33" s="255"/>
      <c r="U33" s="255">
        <v>3828.95</v>
      </c>
      <c r="V33" s="255"/>
      <c r="W33" s="255"/>
      <c r="X33" s="255">
        <v>3828.95</v>
      </c>
      <c r="Y33" s="255"/>
      <c r="Z33" s="255"/>
      <c r="AA33" s="255"/>
      <c r="AB33" s="255">
        <v>3828.95</v>
      </c>
      <c r="AC33" s="255"/>
      <c r="AD33" s="255">
        <v>3828.95</v>
      </c>
      <c r="AE33" s="256">
        <f t="shared" si="0"/>
        <v>15315.8</v>
      </c>
    </row>
    <row r="34" spans="1:31" ht="30">
      <c r="A34" s="188" t="s">
        <v>333</v>
      </c>
      <c r="B34" s="189" t="s">
        <v>166</v>
      </c>
      <c r="C34" s="190" t="s">
        <v>163</v>
      </c>
      <c r="D34" s="190" t="s">
        <v>247</v>
      </c>
      <c r="E34" s="190" t="s">
        <v>248</v>
      </c>
      <c r="F34" s="255">
        <v>79253.960000000006</v>
      </c>
      <c r="G34" s="190" t="s">
        <v>249</v>
      </c>
      <c r="H34" s="190" t="s">
        <v>330</v>
      </c>
      <c r="I34" s="190" t="s">
        <v>251</v>
      </c>
      <c r="J34" s="190" t="s">
        <v>312</v>
      </c>
      <c r="K34" s="188" t="s">
        <v>113</v>
      </c>
      <c r="L34" s="188" t="s">
        <v>334</v>
      </c>
      <c r="M34" s="188" t="s">
        <v>254</v>
      </c>
      <c r="N34" s="255">
        <v>39251.370000000003</v>
      </c>
      <c r="O34" s="255"/>
      <c r="P34" s="255">
        <v>3019.33</v>
      </c>
      <c r="Q34" s="255">
        <f t="shared" si="1"/>
        <v>36232.04</v>
      </c>
      <c r="R34" s="255"/>
      <c r="S34" s="255"/>
      <c r="T34" s="255"/>
      <c r="U34" s="255">
        <v>3019.33</v>
      </c>
      <c r="V34" s="255"/>
      <c r="W34" s="255"/>
      <c r="X34" s="255">
        <v>3019.33</v>
      </c>
      <c r="Y34" s="255"/>
      <c r="Z34" s="255"/>
      <c r="AA34" s="255"/>
      <c r="AB34" s="255">
        <v>3019.33</v>
      </c>
      <c r="AC34" s="255"/>
      <c r="AD34" s="255">
        <v>3019.33</v>
      </c>
      <c r="AE34" s="256">
        <f t="shared" si="0"/>
        <v>12077.32</v>
      </c>
    </row>
    <row r="35" spans="1:31" ht="30">
      <c r="A35" s="188" t="s">
        <v>335</v>
      </c>
      <c r="B35" s="189" t="s">
        <v>167</v>
      </c>
      <c r="C35" s="190" t="s">
        <v>168</v>
      </c>
      <c r="D35" s="190" t="s">
        <v>336</v>
      </c>
      <c r="E35" s="190" t="s">
        <v>253</v>
      </c>
      <c r="F35" s="255">
        <v>231418.72</v>
      </c>
      <c r="G35" s="190" t="s">
        <v>249</v>
      </c>
      <c r="H35" s="190" t="s">
        <v>337</v>
      </c>
      <c r="I35" s="190" t="s">
        <v>251</v>
      </c>
      <c r="J35" s="190" t="s">
        <v>312</v>
      </c>
      <c r="K35" s="188" t="s">
        <v>113</v>
      </c>
      <c r="L35" s="188" t="s">
        <v>338</v>
      </c>
      <c r="M35" s="188" t="s">
        <v>307</v>
      </c>
      <c r="N35" s="255">
        <v>13713.63</v>
      </c>
      <c r="O35" s="255"/>
      <c r="P35" s="255">
        <v>6856.82</v>
      </c>
      <c r="Q35" s="255">
        <f t="shared" si="1"/>
        <v>6856.8099999999995</v>
      </c>
      <c r="R35" s="255"/>
      <c r="S35" s="255"/>
      <c r="T35" s="255"/>
      <c r="U35" s="255">
        <v>6856.81</v>
      </c>
      <c r="V35" s="255"/>
      <c r="W35" s="255"/>
      <c r="X35" s="255"/>
      <c r="Y35" s="255"/>
      <c r="Z35" s="255"/>
      <c r="AA35" s="255"/>
      <c r="AB35" s="255"/>
      <c r="AC35" s="255"/>
      <c r="AD35" s="255"/>
      <c r="AE35" s="256">
        <f t="shared" si="0"/>
        <v>6856.81</v>
      </c>
    </row>
    <row r="36" spans="1:31" ht="30">
      <c r="A36" s="188" t="s">
        <v>339</v>
      </c>
      <c r="B36" s="189" t="s">
        <v>169</v>
      </c>
      <c r="C36" s="190" t="s">
        <v>170</v>
      </c>
      <c r="D36" s="190" t="s">
        <v>340</v>
      </c>
      <c r="E36" s="190" t="s">
        <v>253</v>
      </c>
      <c r="F36" s="255">
        <v>159384.64000000001</v>
      </c>
      <c r="G36" s="190" t="s">
        <v>249</v>
      </c>
      <c r="H36" s="190" t="s">
        <v>341</v>
      </c>
      <c r="I36" s="190" t="s">
        <v>251</v>
      </c>
      <c r="J36" s="190" t="s">
        <v>312</v>
      </c>
      <c r="K36" s="188" t="s">
        <v>113</v>
      </c>
      <c r="L36" s="188" t="s">
        <v>342</v>
      </c>
      <c r="M36" s="188" t="s">
        <v>252</v>
      </c>
      <c r="N36" s="255">
        <v>19876.349999999999</v>
      </c>
      <c r="O36" s="255"/>
      <c r="P36" s="255">
        <v>9945.8700000000008</v>
      </c>
      <c r="Q36" s="255">
        <f t="shared" si="1"/>
        <v>9930.4799999999977</v>
      </c>
      <c r="R36" s="255"/>
      <c r="S36" s="255"/>
      <c r="T36" s="255"/>
      <c r="U36" s="255">
        <v>9930.48</v>
      </c>
      <c r="V36" s="255"/>
      <c r="W36" s="255"/>
      <c r="X36" s="255"/>
      <c r="Y36" s="255"/>
      <c r="Z36" s="255"/>
      <c r="AA36" s="255"/>
      <c r="AB36" s="255"/>
      <c r="AC36" s="255"/>
      <c r="AD36" s="255"/>
      <c r="AE36" s="256">
        <f t="shared" si="0"/>
        <v>9930.48</v>
      </c>
    </row>
    <row r="37" spans="1:31" ht="50.25" customHeight="1">
      <c r="A37" s="188" t="s">
        <v>343</v>
      </c>
      <c r="B37" s="189" t="s">
        <v>171</v>
      </c>
      <c r="C37" s="190" t="s">
        <v>172</v>
      </c>
      <c r="D37" s="190" t="s">
        <v>274</v>
      </c>
      <c r="E37" s="190" t="s">
        <v>248</v>
      </c>
      <c r="F37" s="255">
        <v>384340.06</v>
      </c>
      <c r="G37" s="190" t="s">
        <v>249</v>
      </c>
      <c r="H37" s="190" t="s">
        <v>344</v>
      </c>
      <c r="I37" s="190" t="s">
        <v>251</v>
      </c>
      <c r="J37" s="190" t="s">
        <v>312</v>
      </c>
      <c r="K37" s="188" t="s">
        <v>113</v>
      </c>
      <c r="L37" s="188" t="s">
        <v>345</v>
      </c>
      <c r="M37" s="188" t="s">
        <v>346</v>
      </c>
      <c r="N37" s="255">
        <v>169092.67</v>
      </c>
      <c r="O37" s="255"/>
      <c r="P37" s="255">
        <v>8052.03</v>
      </c>
      <c r="Q37" s="255">
        <f t="shared" si="1"/>
        <v>161040.64000000001</v>
      </c>
      <c r="R37" s="255"/>
      <c r="S37" s="255"/>
      <c r="T37" s="255"/>
      <c r="U37" s="255">
        <v>8052.03</v>
      </c>
      <c r="V37" s="255"/>
      <c r="W37" s="255"/>
      <c r="X37" s="255">
        <v>8052.03</v>
      </c>
      <c r="Y37" s="255"/>
      <c r="Z37" s="255"/>
      <c r="AA37" s="255"/>
      <c r="AB37" s="255">
        <v>8052.03</v>
      </c>
      <c r="AC37" s="255"/>
      <c r="AD37" s="255">
        <v>8052.03</v>
      </c>
      <c r="AE37" s="256">
        <f t="shared" si="0"/>
        <v>32208.12</v>
      </c>
    </row>
    <row r="38" spans="1:31" ht="30">
      <c r="A38" s="188" t="s">
        <v>347</v>
      </c>
      <c r="B38" s="189" t="s">
        <v>173</v>
      </c>
      <c r="C38" s="190" t="s">
        <v>172</v>
      </c>
      <c r="D38" s="190" t="s">
        <v>348</v>
      </c>
      <c r="E38" s="190" t="s">
        <v>253</v>
      </c>
      <c r="F38" s="255">
        <v>96714.02</v>
      </c>
      <c r="G38" s="190" t="s">
        <v>249</v>
      </c>
      <c r="H38" s="190" t="s">
        <v>349</v>
      </c>
      <c r="I38" s="190" t="s">
        <v>251</v>
      </c>
      <c r="J38" s="190" t="s">
        <v>312</v>
      </c>
      <c r="K38" s="188" t="s">
        <v>113</v>
      </c>
      <c r="L38" s="188" t="s">
        <v>350</v>
      </c>
      <c r="M38" s="188" t="s">
        <v>328</v>
      </c>
      <c r="N38" s="255">
        <v>18118.87</v>
      </c>
      <c r="O38" s="255"/>
      <c r="P38" s="255">
        <v>6045.78</v>
      </c>
      <c r="Q38" s="255">
        <f t="shared" si="1"/>
        <v>12073.09</v>
      </c>
      <c r="R38" s="255"/>
      <c r="S38" s="255"/>
      <c r="T38" s="255"/>
      <c r="U38" s="255">
        <v>6045.78</v>
      </c>
      <c r="V38" s="255"/>
      <c r="W38" s="255">
        <v>6027.31</v>
      </c>
      <c r="X38" s="255"/>
      <c r="Y38" s="255"/>
      <c r="Z38" s="255"/>
      <c r="AA38" s="255"/>
      <c r="AB38" s="255"/>
      <c r="AC38" s="255"/>
      <c r="AD38" s="255"/>
      <c r="AE38" s="256">
        <f t="shared" si="0"/>
        <v>12073.09</v>
      </c>
    </row>
    <row r="39" spans="1:31" ht="43.5" customHeight="1">
      <c r="A39" s="188" t="s">
        <v>351</v>
      </c>
      <c r="B39" s="189" t="s">
        <v>174</v>
      </c>
      <c r="C39" s="190" t="s">
        <v>172</v>
      </c>
      <c r="D39" s="190" t="s">
        <v>352</v>
      </c>
      <c r="E39" s="190" t="s">
        <v>253</v>
      </c>
      <c r="F39" s="255">
        <v>307649.81</v>
      </c>
      <c r="G39" s="190" t="s">
        <v>249</v>
      </c>
      <c r="H39" s="190" t="s">
        <v>349</v>
      </c>
      <c r="I39" s="190" t="s">
        <v>251</v>
      </c>
      <c r="J39" s="190" t="s">
        <v>312</v>
      </c>
      <c r="K39" s="188" t="s">
        <v>113</v>
      </c>
      <c r="L39" s="188" t="s">
        <v>353</v>
      </c>
      <c r="M39" s="188" t="s">
        <v>103</v>
      </c>
      <c r="N39" s="255">
        <v>14940.41</v>
      </c>
      <c r="O39" s="255"/>
      <c r="P39" s="255">
        <v>4978.63</v>
      </c>
      <c r="Q39" s="255">
        <f t="shared" si="1"/>
        <v>9961.7799999999988</v>
      </c>
      <c r="R39" s="255"/>
      <c r="S39" s="255"/>
      <c r="T39" s="255"/>
      <c r="U39" s="255">
        <v>4978.63</v>
      </c>
      <c r="V39" s="255"/>
      <c r="W39" s="255"/>
      <c r="X39" s="255">
        <v>4983.1499999999996</v>
      </c>
      <c r="Y39" s="255"/>
      <c r="Z39" s="255"/>
      <c r="AA39" s="255"/>
      <c r="AB39" s="255"/>
      <c r="AC39" s="255"/>
      <c r="AD39" s="255"/>
      <c r="AE39" s="256">
        <f t="shared" si="0"/>
        <v>9961.7799999999988</v>
      </c>
    </row>
    <row r="40" spans="1:31" ht="39.75" customHeight="1">
      <c r="A40" s="188" t="s">
        <v>356</v>
      </c>
      <c r="B40" s="189" t="s">
        <v>357</v>
      </c>
      <c r="C40" s="190" t="s">
        <v>354</v>
      </c>
      <c r="D40" s="190" t="s">
        <v>261</v>
      </c>
      <c r="E40" s="190" t="s">
        <v>253</v>
      </c>
      <c r="F40" s="255">
        <v>341715.3</v>
      </c>
      <c r="G40" s="190" t="s">
        <v>249</v>
      </c>
      <c r="H40" s="190" t="s">
        <v>355</v>
      </c>
      <c r="I40" s="190" t="s">
        <v>251</v>
      </c>
      <c r="J40" s="190" t="s">
        <v>312</v>
      </c>
      <c r="K40" s="188" t="s">
        <v>113</v>
      </c>
      <c r="L40" s="188" t="s">
        <v>358</v>
      </c>
      <c r="M40" s="188" t="s">
        <v>329</v>
      </c>
      <c r="N40" s="255">
        <v>31395.69</v>
      </c>
      <c r="O40" s="255"/>
      <c r="P40" s="255">
        <v>6279.13</v>
      </c>
      <c r="Q40" s="255">
        <f t="shared" si="1"/>
        <v>25116.559999999998</v>
      </c>
      <c r="R40" s="255"/>
      <c r="S40" s="255"/>
      <c r="T40" s="255"/>
      <c r="U40" s="255">
        <v>6279.13</v>
      </c>
      <c r="V40" s="255"/>
      <c r="W40" s="255"/>
      <c r="X40" s="255">
        <v>6279.13</v>
      </c>
      <c r="Y40" s="255"/>
      <c r="Z40" s="255"/>
      <c r="AA40" s="255"/>
      <c r="AB40" s="255">
        <v>6279.13</v>
      </c>
      <c r="AC40" s="255"/>
      <c r="AD40" s="255">
        <v>6279.17</v>
      </c>
      <c r="AE40" s="256">
        <f t="shared" si="0"/>
        <v>25116.559999999998</v>
      </c>
    </row>
    <row r="41" spans="1:31" ht="30">
      <c r="A41" s="188" t="s">
        <v>359</v>
      </c>
      <c r="B41" s="189" t="s">
        <v>181</v>
      </c>
      <c r="C41" s="190" t="s">
        <v>360</v>
      </c>
      <c r="D41" s="190" t="s">
        <v>361</v>
      </c>
      <c r="E41" s="190" t="s">
        <v>248</v>
      </c>
      <c r="F41" s="255">
        <v>397030.94</v>
      </c>
      <c r="G41" s="190" t="s">
        <v>249</v>
      </c>
      <c r="H41" s="190" t="s">
        <v>318</v>
      </c>
      <c r="I41" s="190" t="s">
        <v>251</v>
      </c>
      <c r="J41" s="190" t="s">
        <v>312</v>
      </c>
      <c r="K41" s="188" t="s">
        <v>113</v>
      </c>
      <c r="L41" s="188" t="s">
        <v>362</v>
      </c>
      <c r="M41" s="188" t="s">
        <v>329</v>
      </c>
      <c r="N41" s="255">
        <v>184290.39</v>
      </c>
      <c r="O41" s="255"/>
      <c r="P41" s="255">
        <v>23036.29</v>
      </c>
      <c r="Q41" s="255">
        <f t="shared" si="1"/>
        <v>161254.1</v>
      </c>
      <c r="R41" s="255"/>
      <c r="S41" s="255"/>
      <c r="T41" s="255"/>
      <c r="U41" s="255">
        <v>23036.29</v>
      </c>
      <c r="V41" s="255"/>
      <c r="W41" s="255"/>
      <c r="X41" s="255">
        <v>23036.29</v>
      </c>
      <c r="Y41" s="255"/>
      <c r="Z41" s="255"/>
      <c r="AA41" s="255"/>
      <c r="AB41" s="255">
        <v>23036.29</v>
      </c>
      <c r="AC41" s="255"/>
      <c r="AD41" s="255">
        <v>23036.29</v>
      </c>
      <c r="AE41" s="256">
        <f t="shared" si="0"/>
        <v>92145.16</v>
      </c>
    </row>
    <row r="42" spans="1:31" ht="45">
      <c r="A42" s="188" t="s">
        <v>363</v>
      </c>
      <c r="B42" s="189" t="s">
        <v>364</v>
      </c>
      <c r="C42" s="190" t="s">
        <v>365</v>
      </c>
      <c r="D42" s="190" t="s">
        <v>366</v>
      </c>
      <c r="E42" s="190" t="s">
        <v>248</v>
      </c>
      <c r="F42" s="255">
        <v>494993.01</v>
      </c>
      <c r="G42" s="190" t="s">
        <v>249</v>
      </c>
      <c r="H42" s="190" t="s">
        <v>349</v>
      </c>
      <c r="I42" s="190" t="s">
        <v>251</v>
      </c>
      <c r="J42" s="190" t="s">
        <v>312</v>
      </c>
      <c r="K42" s="188" t="s">
        <v>113</v>
      </c>
      <c r="L42" s="188" t="s">
        <v>367</v>
      </c>
      <c r="M42" s="188" t="s">
        <v>329</v>
      </c>
      <c r="N42" s="255">
        <v>351712.57</v>
      </c>
      <c r="O42" s="255"/>
      <c r="P42" s="255">
        <v>13026.39</v>
      </c>
      <c r="Q42" s="255">
        <f t="shared" si="1"/>
        <v>338686.18</v>
      </c>
      <c r="R42" s="255"/>
      <c r="S42" s="255"/>
      <c r="T42" s="255"/>
      <c r="U42" s="255">
        <v>13026.39</v>
      </c>
      <c r="V42" s="255"/>
      <c r="W42" s="255"/>
      <c r="X42" s="255">
        <v>13026.39</v>
      </c>
      <c r="Y42" s="255"/>
      <c r="Z42" s="255"/>
      <c r="AA42" s="255"/>
      <c r="AB42" s="255">
        <v>13026.39</v>
      </c>
      <c r="AC42" s="255"/>
      <c r="AD42" s="255">
        <v>13026.39</v>
      </c>
      <c r="AE42" s="256">
        <f t="shared" si="0"/>
        <v>52105.56</v>
      </c>
    </row>
    <row r="43" spans="1:31" ht="45">
      <c r="A43" s="188"/>
      <c r="B43" s="189" t="s">
        <v>368</v>
      </c>
      <c r="C43" s="187" t="s">
        <v>369</v>
      </c>
      <c r="D43" s="187" t="s">
        <v>370</v>
      </c>
      <c r="E43" s="187" t="s">
        <v>253</v>
      </c>
      <c r="F43" s="255">
        <v>137154.88</v>
      </c>
      <c r="G43" s="187" t="s">
        <v>249</v>
      </c>
      <c r="H43" s="187">
        <v>0.89600000000000002</v>
      </c>
      <c r="I43" s="187">
        <v>0.25</v>
      </c>
      <c r="J43" s="187" t="s">
        <v>312</v>
      </c>
      <c r="K43" s="187" t="s">
        <v>371</v>
      </c>
      <c r="L43" s="187" t="s">
        <v>372</v>
      </c>
      <c r="M43" s="193" t="s">
        <v>329</v>
      </c>
      <c r="N43" s="255">
        <v>37344</v>
      </c>
      <c r="O43" s="255"/>
      <c r="P43" s="255">
        <v>4668</v>
      </c>
      <c r="Q43" s="255">
        <f t="shared" si="1"/>
        <v>32676</v>
      </c>
      <c r="R43" s="255"/>
      <c r="S43" s="255"/>
      <c r="T43" s="255"/>
      <c r="U43" s="255">
        <v>4668</v>
      </c>
      <c r="V43" s="255"/>
      <c r="W43" s="255"/>
      <c r="X43" s="255">
        <v>4668</v>
      </c>
      <c r="Y43" s="255"/>
      <c r="Z43" s="255"/>
      <c r="AA43" s="255"/>
      <c r="AB43" s="255">
        <v>4668</v>
      </c>
      <c r="AC43" s="255"/>
      <c r="AD43" s="255">
        <v>4668</v>
      </c>
      <c r="AE43" s="256">
        <f t="shared" si="0"/>
        <v>18672</v>
      </c>
    </row>
    <row r="44" spans="1:31" ht="30">
      <c r="A44" s="188"/>
      <c r="B44" s="194" t="s">
        <v>373</v>
      </c>
      <c r="C44" s="195" t="s">
        <v>374</v>
      </c>
      <c r="D44" s="195" t="s">
        <v>375</v>
      </c>
      <c r="E44" s="195" t="s">
        <v>248</v>
      </c>
      <c r="F44" s="255">
        <v>953527.58</v>
      </c>
      <c r="G44" s="187" t="s">
        <v>249</v>
      </c>
      <c r="H44" s="187" t="s">
        <v>376</v>
      </c>
      <c r="I44" s="187" t="s">
        <v>276</v>
      </c>
      <c r="J44" s="187" t="s">
        <v>312</v>
      </c>
      <c r="K44" s="187" t="s">
        <v>371</v>
      </c>
      <c r="L44" s="196" t="s">
        <v>377</v>
      </c>
      <c r="M44" s="193" t="s">
        <v>346</v>
      </c>
      <c r="N44" s="255">
        <v>889099.93</v>
      </c>
      <c r="O44" s="255"/>
      <c r="P44" s="255">
        <v>12885.53</v>
      </c>
      <c r="Q44" s="255">
        <f t="shared" si="1"/>
        <v>876214.4</v>
      </c>
      <c r="R44" s="255"/>
      <c r="S44" s="255"/>
      <c r="T44" s="255"/>
      <c r="U44" s="255">
        <v>12885.53</v>
      </c>
      <c r="V44" s="255"/>
      <c r="W44" s="255"/>
      <c r="X44" s="255">
        <v>12885.53</v>
      </c>
      <c r="Y44" s="255"/>
      <c r="Z44" s="255"/>
      <c r="AA44" s="255"/>
      <c r="AB44" s="255">
        <v>12885.53</v>
      </c>
      <c r="AC44" s="255"/>
      <c r="AD44" s="255">
        <v>12885.53</v>
      </c>
      <c r="AE44" s="256">
        <f t="shared" si="0"/>
        <v>51542.12</v>
      </c>
    </row>
    <row r="45" spans="1:31" ht="45">
      <c r="A45" s="188"/>
      <c r="B45" s="189" t="s">
        <v>378</v>
      </c>
      <c r="C45" s="190" t="s">
        <v>379</v>
      </c>
      <c r="D45" s="190" t="s">
        <v>380</v>
      </c>
      <c r="E45" s="190" t="s">
        <v>248</v>
      </c>
      <c r="F45" s="255">
        <v>483505.6</v>
      </c>
      <c r="G45" s="190" t="s">
        <v>249</v>
      </c>
      <c r="H45" s="190" t="s">
        <v>318</v>
      </c>
      <c r="I45" s="190" t="s">
        <v>251</v>
      </c>
      <c r="J45" s="190" t="s">
        <v>312</v>
      </c>
      <c r="K45" s="188" t="s">
        <v>371</v>
      </c>
      <c r="L45" s="188" t="s">
        <v>381</v>
      </c>
      <c r="M45" s="188" t="s">
        <v>329</v>
      </c>
      <c r="N45" s="255">
        <v>384468</v>
      </c>
      <c r="O45" s="255"/>
      <c r="P45" s="255">
        <v>13731</v>
      </c>
      <c r="Q45" s="255">
        <f t="shared" si="1"/>
        <v>370737</v>
      </c>
      <c r="R45" s="255"/>
      <c r="S45" s="255"/>
      <c r="T45" s="255"/>
      <c r="U45" s="255">
        <v>13731</v>
      </c>
      <c r="V45" s="255"/>
      <c r="W45" s="255"/>
      <c r="X45" s="255">
        <v>13731</v>
      </c>
      <c r="Y45" s="255"/>
      <c r="Z45" s="255"/>
      <c r="AA45" s="255"/>
      <c r="AB45" s="255">
        <v>13731</v>
      </c>
      <c r="AC45" s="255"/>
      <c r="AD45" s="255">
        <v>13731</v>
      </c>
      <c r="AE45" s="256">
        <f t="shared" si="0"/>
        <v>54924</v>
      </c>
    </row>
    <row r="46" spans="1:31" ht="30">
      <c r="A46" s="188"/>
      <c r="B46" s="189" t="s">
        <v>382</v>
      </c>
      <c r="C46" s="190" t="s">
        <v>189</v>
      </c>
      <c r="D46" s="190" t="s">
        <v>383</v>
      </c>
      <c r="E46" s="190" t="s">
        <v>248</v>
      </c>
      <c r="F46" s="255">
        <v>1177469.1100000001</v>
      </c>
      <c r="G46" s="190" t="s">
        <v>249</v>
      </c>
      <c r="H46" s="190" t="s">
        <v>384</v>
      </c>
      <c r="I46" s="190" t="s">
        <v>251</v>
      </c>
      <c r="J46" s="190" t="s">
        <v>312</v>
      </c>
      <c r="K46" s="188" t="s">
        <v>371</v>
      </c>
      <c r="L46" s="188" t="s">
        <v>385</v>
      </c>
      <c r="M46" s="188" t="s">
        <v>254</v>
      </c>
      <c r="N46" s="255">
        <v>919908.38</v>
      </c>
      <c r="O46" s="255"/>
      <c r="P46" s="255"/>
      <c r="Q46" s="255">
        <f t="shared" si="1"/>
        <v>919908.38</v>
      </c>
      <c r="R46" s="255"/>
      <c r="S46" s="255"/>
      <c r="T46" s="255"/>
      <c r="U46" s="255">
        <v>15320.38</v>
      </c>
      <c r="V46" s="255"/>
      <c r="W46" s="255"/>
      <c r="X46" s="255">
        <v>15332</v>
      </c>
      <c r="Y46" s="255"/>
      <c r="Z46" s="255"/>
      <c r="AA46" s="255"/>
      <c r="AB46" s="255">
        <v>15332</v>
      </c>
      <c r="AC46" s="255"/>
      <c r="AD46" s="255">
        <v>15332</v>
      </c>
      <c r="AE46" s="256">
        <f t="shared" si="0"/>
        <v>61316.38</v>
      </c>
    </row>
    <row r="47" spans="1:31" ht="30">
      <c r="A47" s="188"/>
      <c r="B47" s="189" t="s">
        <v>386</v>
      </c>
      <c r="C47" s="190" t="s">
        <v>189</v>
      </c>
      <c r="D47" s="190" t="s">
        <v>387</v>
      </c>
      <c r="E47" s="190" t="s">
        <v>248</v>
      </c>
      <c r="F47" s="255">
        <v>303262.36</v>
      </c>
      <c r="G47" s="190" t="s">
        <v>249</v>
      </c>
      <c r="H47" s="190" t="s">
        <v>384</v>
      </c>
      <c r="I47" s="190" t="s">
        <v>251</v>
      </c>
      <c r="J47" s="190" t="s">
        <v>312</v>
      </c>
      <c r="K47" s="188" t="s">
        <v>371</v>
      </c>
      <c r="L47" s="188" t="s">
        <v>388</v>
      </c>
      <c r="M47" s="188" t="s">
        <v>102</v>
      </c>
      <c r="N47" s="255">
        <v>203992.76</v>
      </c>
      <c r="O47" s="255"/>
      <c r="P47" s="264"/>
      <c r="Q47" s="255">
        <f t="shared" si="1"/>
        <v>203992.76</v>
      </c>
      <c r="R47" s="255"/>
      <c r="S47" s="255"/>
      <c r="T47" s="255"/>
      <c r="U47" s="255">
        <v>5092.76</v>
      </c>
      <c r="V47" s="255"/>
      <c r="W47" s="255"/>
      <c r="X47" s="255">
        <v>5100</v>
      </c>
      <c r="Y47" s="255"/>
      <c r="Z47" s="255"/>
      <c r="AA47" s="255"/>
      <c r="AB47" s="255">
        <v>5100</v>
      </c>
      <c r="AC47" s="255"/>
      <c r="AD47" s="255">
        <v>5100</v>
      </c>
      <c r="AE47" s="256">
        <f t="shared" si="0"/>
        <v>20392.760000000002</v>
      </c>
    </row>
    <row r="48" spans="1:31" ht="30">
      <c r="A48" s="188"/>
      <c r="B48" s="189" t="s">
        <v>389</v>
      </c>
      <c r="C48" s="190" t="s">
        <v>189</v>
      </c>
      <c r="D48" s="190" t="s">
        <v>390</v>
      </c>
      <c r="E48" s="190" t="s">
        <v>248</v>
      </c>
      <c r="F48" s="255">
        <v>441465.9</v>
      </c>
      <c r="G48" s="190" t="s">
        <v>249</v>
      </c>
      <c r="H48" s="190" t="s">
        <v>384</v>
      </c>
      <c r="I48" s="190" t="s">
        <v>251</v>
      </c>
      <c r="J48" s="190" t="s">
        <v>312</v>
      </c>
      <c r="K48" s="188" t="s">
        <v>371</v>
      </c>
      <c r="L48" s="188" t="s">
        <v>391</v>
      </c>
      <c r="M48" s="188" t="s">
        <v>328</v>
      </c>
      <c r="N48" s="255">
        <v>226135.79</v>
      </c>
      <c r="O48" s="255"/>
      <c r="P48" s="264"/>
      <c r="Q48" s="255">
        <f t="shared" si="1"/>
        <v>226135.79</v>
      </c>
      <c r="R48" s="255"/>
      <c r="S48" s="255"/>
      <c r="T48" s="255"/>
      <c r="U48" s="255">
        <v>5629.79</v>
      </c>
      <c r="V48" s="255"/>
      <c r="W48" s="255"/>
      <c r="X48" s="255">
        <v>5654</v>
      </c>
      <c r="Y48" s="255"/>
      <c r="Z48" s="255"/>
      <c r="AA48" s="255"/>
      <c r="AB48" s="255">
        <v>5654</v>
      </c>
      <c r="AC48" s="255"/>
      <c r="AD48" s="255">
        <v>5654</v>
      </c>
      <c r="AE48" s="256">
        <f t="shared" si="0"/>
        <v>22591.79</v>
      </c>
    </row>
    <row r="49" spans="1:31" ht="60">
      <c r="A49" s="188"/>
      <c r="B49" s="189" t="s">
        <v>392</v>
      </c>
      <c r="C49" s="190" t="s">
        <v>188</v>
      </c>
      <c r="D49" s="190" t="s">
        <v>305</v>
      </c>
      <c r="E49" s="190" t="s">
        <v>253</v>
      </c>
      <c r="F49" s="255">
        <v>399891.01</v>
      </c>
      <c r="G49" s="190" t="s">
        <v>249</v>
      </c>
      <c r="H49" s="190" t="s">
        <v>384</v>
      </c>
      <c r="I49" s="190" t="s">
        <v>251</v>
      </c>
      <c r="J49" s="190" t="s">
        <v>312</v>
      </c>
      <c r="K49" s="188" t="s">
        <v>371</v>
      </c>
      <c r="L49" s="188" t="s">
        <v>393</v>
      </c>
      <c r="M49" s="188" t="s">
        <v>329</v>
      </c>
      <c r="N49" s="255">
        <v>156519.97</v>
      </c>
      <c r="O49" s="255"/>
      <c r="P49" s="255">
        <v>0</v>
      </c>
      <c r="Q49" s="255">
        <f t="shared" si="1"/>
        <v>156519.97</v>
      </c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>
        <v>1002.84</v>
      </c>
      <c r="AC49" s="255"/>
      <c r="AD49" s="255">
        <v>22216.720000000001</v>
      </c>
      <c r="AE49" s="265">
        <f t="shared" si="0"/>
        <v>23219.56</v>
      </c>
    </row>
    <row r="50" spans="1:31" ht="30">
      <c r="A50" s="188"/>
      <c r="B50" s="189" t="s">
        <v>394</v>
      </c>
      <c r="C50" s="190" t="s">
        <v>395</v>
      </c>
      <c r="D50" s="190" t="s">
        <v>396</v>
      </c>
      <c r="E50" s="190" t="s">
        <v>253</v>
      </c>
      <c r="F50" s="255">
        <v>126787.84</v>
      </c>
      <c r="G50" s="190" t="s">
        <v>249</v>
      </c>
      <c r="H50" s="190" t="s">
        <v>397</v>
      </c>
      <c r="I50" s="190" t="s">
        <v>251</v>
      </c>
      <c r="J50" s="190" t="s">
        <v>312</v>
      </c>
      <c r="K50" s="188" t="s">
        <v>371</v>
      </c>
      <c r="L50" s="188" t="s">
        <v>398</v>
      </c>
      <c r="M50" s="188" t="s">
        <v>264</v>
      </c>
      <c r="N50" s="255">
        <v>66164.11</v>
      </c>
      <c r="O50" s="255"/>
      <c r="P50" s="264"/>
      <c r="Q50" s="255">
        <f t="shared" si="1"/>
        <v>66164.11</v>
      </c>
      <c r="R50" s="255"/>
      <c r="S50" s="255"/>
      <c r="T50" s="255"/>
      <c r="U50" s="255">
        <v>6014.11</v>
      </c>
      <c r="V50" s="255"/>
      <c r="W50" s="255"/>
      <c r="X50" s="255">
        <v>6015</v>
      </c>
      <c r="Y50" s="255"/>
      <c r="Z50" s="255"/>
      <c r="AA50" s="255"/>
      <c r="AB50" s="255">
        <v>6015</v>
      </c>
      <c r="AC50" s="255"/>
      <c r="AD50" s="255">
        <v>6015</v>
      </c>
      <c r="AE50" s="256">
        <f t="shared" si="0"/>
        <v>24059.11</v>
      </c>
    </row>
    <row r="51" spans="1:31" ht="30">
      <c r="A51" s="188"/>
      <c r="B51" s="189" t="s">
        <v>399</v>
      </c>
      <c r="C51" s="190" t="s">
        <v>189</v>
      </c>
      <c r="D51" s="190" t="s">
        <v>400</v>
      </c>
      <c r="E51" s="190" t="s">
        <v>248</v>
      </c>
      <c r="F51" s="255">
        <v>1332150.3600000001</v>
      </c>
      <c r="G51" s="190" t="s">
        <v>249</v>
      </c>
      <c r="H51" s="190" t="s">
        <v>384</v>
      </c>
      <c r="I51" s="190" t="s">
        <v>251</v>
      </c>
      <c r="J51" s="190" t="s">
        <v>312</v>
      </c>
      <c r="K51" s="188" t="s">
        <v>113</v>
      </c>
      <c r="L51" s="188" t="s">
        <v>401</v>
      </c>
      <c r="M51" s="188" t="s">
        <v>103</v>
      </c>
      <c r="N51" s="255">
        <v>1174671.06</v>
      </c>
      <c r="O51" s="255"/>
      <c r="P51" s="255">
        <v>16521.060000000001</v>
      </c>
      <c r="Q51" s="255">
        <f t="shared" si="1"/>
        <v>1158150</v>
      </c>
      <c r="R51" s="255"/>
      <c r="S51" s="255"/>
      <c r="T51" s="255"/>
      <c r="U51" s="255">
        <v>16545</v>
      </c>
      <c r="V51" s="255"/>
      <c r="W51" s="255"/>
      <c r="X51" s="255">
        <v>16545</v>
      </c>
      <c r="Y51" s="255"/>
      <c r="Z51" s="255"/>
      <c r="AA51" s="255"/>
      <c r="AB51" s="255">
        <v>16545</v>
      </c>
      <c r="AC51" s="255"/>
      <c r="AD51" s="255">
        <v>16545</v>
      </c>
      <c r="AE51" s="256">
        <f t="shared" si="0"/>
        <v>66180</v>
      </c>
    </row>
    <row r="52" spans="1:31" ht="75">
      <c r="A52" s="188"/>
      <c r="B52" s="189" t="s">
        <v>402</v>
      </c>
      <c r="C52" s="190" t="s">
        <v>190</v>
      </c>
      <c r="D52" s="190" t="s">
        <v>403</v>
      </c>
      <c r="E52" s="190" t="s">
        <v>248</v>
      </c>
      <c r="F52" s="255">
        <v>233702.43</v>
      </c>
      <c r="G52" s="190" t="s">
        <v>249</v>
      </c>
      <c r="H52" s="190" t="s">
        <v>404</v>
      </c>
      <c r="I52" s="190" t="s">
        <v>251</v>
      </c>
      <c r="J52" s="190" t="s">
        <v>312</v>
      </c>
      <c r="K52" s="188" t="s">
        <v>371</v>
      </c>
      <c r="L52" s="188" t="s">
        <v>405</v>
      </c>
      <c r="M52" s="188" t="s">
        <v>329</v>
      </c>
      <c r="N52" s="255">
        <v>147608.26</v>
      </c>
      <c r="O52" s="255"/>
      <c r="P52" s="255">
        <v>12300.73</v>
      </c>
      <c r="Q52" s="255">
        <f t="shared" si="1"/>
        <v>135307.53</v>
      </c>
      <c r="R52" s="255"/>
      <c r="S52" s="255"/>
      <c r="T52" s="255"/>
      <c r="U52" s="255">
        <v>12300.73</v>
      </c>
      <c r="V52" s="255"/>
      <c r="W52" s="255"/>
      <c r="X52" s="255">
        <v>12300.73</v>
      </c>
      <c r="Y52" s="255"/>
      <c r="Z52" s="255"/>
      <c r="AA52" s="255"/>
      <c r="AB52" s="255">
        <v>12300.73</v>
      </c>
      <c r="AC52" s="255"/>
      <c r="AD52" s="255">
        <v>12300.73</v>
      </c>
      <c r="AE52" s="256">
        <f t="shared" si="0"/>
        <v>49202.92</v>
      </c>
    </row>
    <row r="53" spans="1:31" ht="45">
      <c r="A53" s="188"/>
      <c r="B53" s="189" t="s">
        <v>406</v>
      </c>
      <c r="C53" s="190" t="s">
        <v>191</v>
      </c>
      <c r="D53" s="190" t="s">
        <v>407</v>
      </c>
      <c r="E53" s="190" t="s">
        <v>248</v>
      </c>
      <c r="F53" s="255">
        <v>139462.24</v>
      </c>
      <c r="G53" s="190" t="s">
        <v>249</v>
      </c>
      <c r="H53" s="190" t="s">
        <v>397</v>
      </c>
      <c r="I53" s="190" t="s">
        <v>251</v>
      </c>
      <c r="J53" s="190" t="s">
        <v>312</v>
      </c>
      <c r="K53" s="188" t="s">
        <v>371</v>
      </c>
      <c r="L53" s="188" t="s">
        <v>408</v>
      </c>
      <c r="M53" s="188" t="s">
        <v>277</v>
      </c>
      <c r="N53" s="255">
        <v>109480</v>
      </c>
      <c r="O53" s="255"/>
      <c r="P53" s="255">
        <v>5474</v>
      </c>
      <c r="Q53" s="255">
        <f t="shared" si="1"/>
        <v>104006</v>
      </c>
      <c r="R53" s="255"/>
      <c r="S53" s="255"/>
      <c r="T53" s="255"/>
      <c r="U53" s="255">
        <v>5474</v>
      </c>
      <c r="V53" s="255"/>
      <c r="W53" s="255"/>
      <c r="X53" s="255">
        <v>5474</v>
      </c>
      <c r="Y53" s="255"/>
      <c r="Z53" s="255"/>
      <c r="AA53" s="255"/>
      <c r="AB53" s="255">
        <v>5474</v>
      </c>
      <c r="AC53" s="255"/>
      <c r="AD53" s="255">
        <v>5474</v>
      </c>
      <c r="AE53" s="256">
        <f t="shared" si="0"/>
        <v>21896</v>
      </c>
    </row>
    <row r="54" spans="1:31" ht="30">
      <c r="A54" s="188"/>
      <c r="B54" s="189" t="s">
        <v>409</v>
      </c>
      <c r="C54" s="190" t="s">
        <v>410</v>
      </c>
      <c r="D54" s="190" t="s">
        <v>411</v>
      </c>
      <c r="E54" s="190" t="s">
        <v>248</v>
      </c>
      <c r="F54" s="255">
        <v>190526.32</v>
      </c>
      <c r="G54" s="190" t="s">
        <v>249</v>
      </c>
      <c r="H54" s="190" t="s">
        <v>412</v>
      </c>
      <c r="I54" s="190" t="s">
        <v>251</v>
      </c>
      <c r="J54" s="190" t="s">
        <v>312</v>
      </c>
      <c r="K54" s="188" t="s">
        <v>113</v>
      </c>
      <c r="L54" s="188" t="s">
        <v>413</v>
      </c>
      <c r="M54" s="188" t="s">
        <v>258</v>
      </c>
      <c r="N54" s="255">
        <v>182952</v>
      </c>
      <c r="O54" s="255"/>
      <c r="P54" s="255">
        <v>2541</v>
      </c>
      <c r="Q54" s="255">
        <f t="shared" si="1"/>
        <v>180411</v>
      </c>
      <c r="R54" s="255"/>
      <c r="S54" s="255"/>
      <c r="T54" s="255"/>
      <c r="U54" s="255">
        <v>2541</v>
      </c>
      <c r="V54" s="255"/>
      <c r="W54" s="255"/>
      <c r="X54" s="255">
        <v>2541</v>
      </c>
      <c r="Y54" s="255"/>
      <c r="Z54" s="255"/>
      <c r="AA54" s="255"/>
      <c r="AB54" s="255">
        <v>2541</v>
      </c>
      <c r="AC54" s="255"/>
      <c r="AD54" s="255">
        <v>2541</v>
      </c>
      <c r="AE54" s="256">
        <f t="shared" si="0"/>
        <v>10164</v>
      </c>
    </row>
    <row r="55" spans="1:31" ht="30">
      <c r="A55" s="188"/>
      <c r="B55" s="189" t="s">
        <v>194</v>
      </c>
      <c r="C55" s="190" t="s">
        <v>395</v>
      </c>
      <c r="D55" s="190" t="s">
        <v>414</v>
      </c>
      <c r="E55" s="190" t="s">
        <v>253</v>
      </c>
      <c r="F55" s="255">
        <v>129055.78</v>
      </c>
      <c r="G55" s="190" t="s">
        <v>249</v>
      </c>
      <c r="H55" s="190" t="s">
        <v>397</v>
      </c>
      <c r="I55" s="190" t="s">
        <v>251</v>
      </c>
      <c r="J55" s="190" t="s">
        <v>312</v>
      </c>
      <c r="K55" s="188" t="s">
        <v>113</v>
      </c>
      <c r="L55" s="188" t="s">
        <v>415</v>
      </c>
      <c r="M55" s="188" t="s">
        <v>329</v>
      </c>
      <c r="N55" s="255">
        <v>51052</v>
      </c>
      <c r="O55" s="255"/>
      <c r="P55" s="255">
        <v>12763</v>
      </c>
      <c r="Q55" s="255">
        <f t="shared" si="1"/>
        <v>38289</v>
      </c>
      <c r="R55" s="255"/>
      <c r="S55" s="255"/>
      <c r="T55" s="255"/>
      <c r="U55" s="255">
        <v>12763</v>
      </c>
      <c r="V55" s="255"/>
      <c r="W55" s="255"/>
      <c r="X55" s="255">
        <v>12763</v>
      </c>
      <c r="Y55" s="255"/>
      <c r="Z55" s="255">
        <v>12763</v>
      </c>
      <c r="AA55" s="255"/>
      <c r="AB55" s="255"/>
      <c r="AC55" s="255"/>
      <c r="AD55" s="255"/>
      <c r="AE55" s="256">
        <f t="shared" si="0"/>
        <v>38289</v>
      </c>
    </row>
    <row r="56" spans="1:31" ht="30">
      <c r="A56" s="188"/>
      <c r="B56" s="189" t="s">
        <v>181</v>
      </c>
      <c r="C56" s="190" t="s">
        <v>187</v>
      </c>
      <c r="D56" s="190" t="s">
        <v>336</v>
      </c>
      <c r="E56" s="190" t="s">
        <v>253</v>
      </c>
      <c r="F56" s="255">
        <v>68137.06</v>
      </c>
      <c r="G56" s="190" t="s">
        <v>249</v>
      </c>
      <c r="H56" s="190" t="s">
        <v>416</v>
      </c>
      <c r="I56" s="190" t="s">
        <v>251</v>
      </c>
      <c r="J56" s="190" t="s">
        <v>312</v>
      </c>
      <c r="K56" s="188" t="s">
        <v>371</v>
      </c>
      <c r="L56" s="188" t="s">
        <v>417</v>
      </c>
      <c r="M56" s="188" t="s">
        <v>329</v>
      </c>
      <c r="N56" s="255">
        <v>12390.39</v>
      </c>
      <c r="O56" s="255"/>
      <c r="P56" s="255">
        <v>6195.18</v>
      </c>
      <c r="Q56" s="255">
        <f t="shared" si="1"/>
        <v>6195.2099999999991</v>
      </c>
      <c r="R56" s="255"/>
      <c r="S56" s="255">
        <v>6195.21</v>
      </c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6">
        <f t="shared" si="0"/>
        <v>6195.21</v>
      </c>
    </row>
    <row r="57" spans="1:31" ht="45">
      <c r="A57" s="188"/>
      <c r="B57" s="189" t="s">
        <v>418</v>
      </c>
      <c r="C57" s="190" t="s">
        <v>419</v>
      </c>
      <c r="D57" s="190" t="s">
        <v>420</v>
      </c>
      <c r="E57" s="190" t="s">
        <v>248</v>
      </c>
      <c r="F57" s="255">
        <v>216848.53</v>
      </c>
      <c r="G57" s="190" t="s">
        <v>249</v>
      </c>
      <c r="H57" s="190" t="s">
        <v>421</v>
      </c>
      <c r="I57" s="190" t="s">
        <v>251</v>
      </c>
      <c r="J57" s="190" t="s">
        <v>312</v>
      </c>
      <c r="K57" s="188" t="s">
        <v>371</v>
      </c>
      <c r="L57" s="188" t="s">
        <v>422</v>
      </c>
      <c r="M57" s="188" t="s">
        <v>223</v>
      </c>
      <c r="N57" s="255">
        <v>95267.49</v>
      </c>
      <c r="O57" s="255"/>
      <c r="P57" s="255"/>
      <c r="Q57" s="255">
        <f t="shared" si="1"/>
        <v>95267.49</v>
      </c>
      <c r="R57" s="255"/>
      <c r="S57" s="255"/>
      <c r="T57" s="255"/>
      <c r="U57" s="255">
        <v>1235.49</v>
      </c>
      <c r="V57" s="255"/>
      <c r="W57" s="255"/>
      <c r="X57" s="255">
        <v>1306</v>
      </c>
      <c r="Y57" s="255"/>
      <c r="Z57" s="255"/>
      <c r="AA57" s="255"/>
      <c r="AB57" s="255">
        <v>1306</v>
      </c>
      <c r="AC57" s="255"/>
      <c r="AD57" s="255">
        <v>1306</v>
      </c>
      <c r="AE57" s="256">
        <f t="shared" si="0"/>
        <v>5153.49</v>
      </c>
    </row>
    <row r="58" spans="1:31" ht="45">
      <c r="A58" s="188"/>
      <c r="B58" s="189" t="s">
        <v>423</v>
      </c>
      <c r="C58" s="190" t="s">
        <v>419</v>
      </c>
      <c r="D58" s="190" t="s">
        <v>390</v>
      </c>
      <c r="E58" s="190" t="s">
        <v>248</v>
      </c>
      <c r="F58" s="255">
        <v>254630</v>
      </c>
      <c r="G58" s="190" t="s">
        <v>249</v>
      </c>
      <c r="H58" s="190" t="s">
        <v>421</v>
      </c>
      <c r="I58" s="190" t="s">
        <v>251</v>
      </c>
      <c r="J58" s="190" t="s">
        <v>312</v>
      </c>
      <c r="K58" s="188" t="s">
        <v>371</v>
      </c>
      <c r="L58" s="188" t="s">
        <v>424</v>
      </c>
      <c r="M58" s="188" t="s">
        <v>252</v>
      </c>
      <c r="N58" s="255">
        <v>227969.52</v>
      </c>
      <c r="O58" s="255"/>
      <c r="P58" s="255"/>
      <c r="Q58" s="255">
        <f t="shared" si="1"/>
        <v>227969.52</v>
      </c>
      <c r="R58" s="255"/>
      <c r="S58" s="255"/>
      <c r="T58" s="255"/>
      <c r="U58" s="255">
        <v>5669.52</v>
      </c>
      <c r="V58" s="255"/>
      <c r="W58" s="255"/>
      <c r="X58" s="255">
        <v>5700</v>
      </c>
      <c r="Y58" s="255"/>
      <c r="Z58" s="255"/>
      <c r="AA58" s="255"/>
      <c r="AB58" s="255">
        <v>5700</v>
      </c>
      <c r="AC58" s="255"/>
      <c r="AD58" s="255">
        <v>5700</v>
      </c>
      <c r="AE58" s="256">
        <f t="shared" si="0"/>
        <v>22769.52</v>
      </c>
    </row>
    <row r="59" spans="1:31" ht="45">
      <c r="A59" s="188"/>
      <c r="B59" s="188" t="s">
        <v>425</v>
      </c>
      <c r="C59" s="190" t="s">
        <v>426</v>
      </c>
      <c r="D59" s="190" t="s">
        <v>427</v>
      </c>
      <c r="E59" s="190" t="s">
        <v>253</v>
      </c>
      <c r="F59" s="255">
        <v>374646</v>
      </c>
      <c r="G59" s="190" t="s">
        <v>249</v>
      </c>
      <c r="H59" s="190" t="s">
        <v>428</v>
      </c>
      <c r="I59" s="190" t="s">
        <v>251</v>
      </c>
      <c r="J59" s="190" t="s">
        <v>312</v>
      </c>
      <c r="K59" s="188" t="s">
        <v>371</v>
      </c>
      <c r="L59" s="188" t="s">
        <v>429</v>
      </c>
      <c r="M59" s="188" t="s">
        <v>329</v>
      </c>
      <c r="N59" s="255">
        <v>312209.74</v>
      </c>
      <c r="O59" s="255"/>
      <c r="P59" s="255">
        <v>20814</v>
      </c>
      <c r="Q59" s="255">
        <f t="shared" si="1"/>
        <v>291395.74</v>
      </c>
      <c r="R59" s="255"/>
      <c r="S59" s="255"/>
      <c r="T59" s="255"/>
      <c r="U59" s="255">
        <v>20814</v>
      </c>
      <c r="V59" s="255"/>
      <c r="W59" s="255"/>
      <c r="X59" s="255">
        <v>20814</v>
      </c>
      <c r="Y59" s="255"/>
      <c r="Z59" s="255"/>
      <c r="AA59" s="255"/>
      <c r="AB59" s="255">
        <v>20814</v>
      </c>
      <c r="AC59" s="255"/>
      <c r="AD59" s="255">
        <v>20814</v>
      </c>
      <c r="AE59" s="256">
        <f t="shared" si="0"/>
        <v>83256</v>
      </c>
    </row>
    <row r="60" spans="1:31" ht="75">
      <c r="A60" s="188"/>
      <c r="B60" s="188" t="s">
        <v>430</v>
      </c>
      <c r="C60" s="190" t="s">
        <v>431</v>
      </c>
      <c r="D60" s="190" t="s">
        <v>432</v>
      </c>
      <c r="E60" s="190" t="s">
        <v>248</v>
      </c>
      <c r="F60" s="255">
        <v>721258</v>
      </c>
      <c r="G60" s="190" t="s">
        <v>249</v>
      </c>
      <c r="H60" s="190" t="s">
        <v>433</v>
      </c>
      <c r="I60" s="190" t="s">
        <v>251</v>
      </c>
      <c r="J60" s="190" t="s">
        <v>312</v>
      </c>
      <c r="K60" s="188" t="s">
        <v>371</v>
      </c>
      <c r="L60" s="188" t="s">
        <v>434</v>
      </c>
      <c r="M60" s="188" t="s">
        <v>329</v>
      </c>
      <c r="N60" s="255">
        <v>638043</v>
      </c>
      <c r="O60" s="255"/>
      <c r="P60" s="255">
        <v>27741</v>
      </c>
      <c r="Q60" s="255">
        <f t="shared" si="1"/>
        <v>610302</v>
      </c>
      <c r="R60" s="255"/>
      <c r="S60" s="255"/>
      <c r="T60" s="255"/>
      <c r="U60" s="255">
        <v>27741</v>
      </c>
      <c r="V60" s="255"/>
      <c r="W60" s="255"/>
      <c r="X60" s="255">
        <v>27741</v>
      </c>
      <c r="Y60" s="255"/>
      <c r="Z60" s="255"/>
      <c r="AA60" s="255"/>
      <c r="AB60" s="255">
        <v>27741</v>
      </c>
      <c r="AC60" s="255"/>
      <c r="AD60" s="255">
        <v>27741</v>
      </c>
      <c r="AE60" s="256">
        <f t="shared" si="0"/>
        <v>110964</v>
      </c>
    </row>
    <row r="61" spans="1:31" ht="30">
      <c r="A61" s="188"/>
      <c r="B61" s="188" t="s">
        <v>435</v>
      </c>
      <c r="C61" s="190" t="s">
        <v>436</v>
      </c>
      <c r="D61" s="190" t="s">
        <v>437</v>
      </c>
      <c r="E61" s="190" t="s">
        <v>248</v>
      </c>
      <c r="F61" s="255">
        <v>219037</v>
      </c>
      <c r="G61" s="190" t="s">
        <v>249</v>
      </c>
      <c r="H61" s="190" t="s">
        <v>428</v>
      </c>
      <c r="I61" s="190" t="s">
        <v>251</v>
      </c>
      <c r="J61" s="190" t="s">
        <v>312</v>
      </c>
      <c r="K61" s="188" t="s">
        <v>371</v>
      </c>
      <c r="L61" s="188" t="s">
        <v>438</v>
      </c>
      <c r="M61" s="188" t="s">
        <v>329</v>
      </c>
      <c r="N61" s="255">
        <v>193774.8</v>
      </c>
      <c r="O61" s="255"/>
      <c r="P61" s="255">
        <v>8425</v>
      </c>
      <c r="Q61" s="255">
        <f t="shared" si="1"/>
        <v>185349.8</v>
      </c>
      <c r="R61" s="255"/>
      <c r="S61" s="255"/>
      <c r="T61" s="255"/>
      <c r="U61" s="255">
        <v>8425</v>
      </c>
      <c r="V61" s="255"/>
      <c r="W61" s="255"/>
      <c r="X61" s="255">
        <v>8425</v>
      </c>
      <c r="Y61" s="255"/>
      <c r="Z61" s="255"/>
      <c r="AA61" s="255"/>
      <c r="AB61" s="255">
        <v>8425</v>
      </c>
      <c r="AC61" s="255"/>
      <c r="AD61" s="255">
        <v>8425</v>
      </c>
      <c r="AE61" s="256">
        <f t="shared" si="0"/>
        <v>33700</v>
      </c>
    </row>
    <row r="62" spans="1:31" ht="45">
      <c r="A62" s="188"/>
      <c r="B62" s="188" t="s">
        <v>439</v>
      </c>
      <c r="C62" s="190" t="s">
        <v>419</v>
      </c>
      <c r="D62" s="190" t="s">
        <v>383</v>
      </c>
      <c r="E62" s="190" t="s">
        <v>248</v>
      </c>
      <c r="F62" s="255">
        <v>469734.46</v>
      </c>
      <c r="G62" s="190" t="s">
        <v>249</v>
      </c>
      <c r="H62" s="190" t="s">
        <v>421</v>
      </c>
      <c r="I62" s="190" t="s">
        <v>251</v>
      </c>
      <c r="J62" s="190" t="s">
        <v>312</v>
      </c>
      <c r="K62" s="188" t="s">
        <v>371</v>
      </c>
      <c r="L62" s="188" t="s">
        <v>440</v>
      </c>
      <c r="M62" s="188" t="s">
        <v>252</v>
      </c>
      <c r="N62" s="255">
        <v>391655.75</v>
      </c>
      <c r="O62" s="255"/>
      <c r="P62" s="255"/>
      <c r="Q62" s="255">
        <f t="shared" si="1"/>
        <v>391655.75</v>
      </c>
      <c r="R62" s="255"/>
      <c r="S62" s="255"/>
      <c r="T62" s="255"/>
      <c r="U62" s="255">
        <v>6503.75</v>
      </c>
      <c r="V62" s="255"/>
      <c r="W62" s="255"/>
      <c r="X62" s="255">
        <v>6528</v>
      </c>
      <c r="Y62" s="255"/>
      <c r="Z62" s="255"/>
      <c r="AA62" s="255"/>
      <c r="AB62" s="255">
        <v>6528</v>
      </c>
      <c r="AC62" s="255"/>
      <c r="AD62" s="255">
        <v>6528</v>
      </c>
      <c r="AE62" s="256">
        <f t="shared" si="0"/>
        <v>26087.75</v>
      </c>
    </row>
    <row r="63" spans="1:31" ht="45">
      <c r="A63" s="188"/>
      <c r="B63" s="188" t="s">
        <v>441</v>
      </c>
      <c r="C63" s="190" t="s">
        <v>419</v>
      </c>
      <c r="D63" s="190" t="s">
        <v>390</v>
      </c>
      <c r="E63" s="190" t="s">
        <v>248</v>
      </c>
      <c r="F63" s="255">
        <v>324460.40999999997</v>
      </c>
      <c r="G63" s="190" t="s">
        <v>249</v>
      </c>
      <c r="H63" s="190" t="s">
        <v>421</v>
      </c>
      <c r="I63" s="190" t="s">
        <v>251</v>
      </c>
      <c r="J63" s="190" t="s">
        <v>312</v>
      </c>
      <c r="K63" s="188" t="s">
        <v>371</v>
      </c>
      <c r="L63" s="188" t="s">
        <v>442</v>
      </c>
      <c r="M63" s="188" t="s">
        <v>103</v>
      </c>
      <c r="N63" s="255">
        <v>267697.15000000002</v>
      </c>
      <c r="O63" s="255"/>
      <c r="P63" s="255"/>
      <c r="Q63" s="255">
        <f t="shared" si="1"/>
        <v>267697.15000000002</v>
      </c>
      <c r="R63" s="255"/>
      <c r="S63" s="255"/>
      <c r="T63" s="255"/>
      <c r="U63" s="255">
        <v>6670.15</v>
      </c>
      <c r="V63" s="255"/>
      <c r="W63" s="255"/>
      <c r="X63" s="255">
        <v>6693</v>
      </c>
      <c r="Y63" s="255"/>
      <c r="Z63" s="255"/>
      <c r="AA63" s="255"/>
      <c r="AB63" s="255">
        <v>6693</v>
      </c>
      <c r="AC63" s="255"/>
      <c r="AD63" s="255">
        <v>6693</v>
      </c>
      <c r="AE63" s="256">
        <f t="shared" si="0"/>
        <v>26749.15</v>
      </c>
    </row>
    <row r="64" spans="1:31" ht="60">
      <c r="A64" s="188"/>
      <c r="B64" s="188" t="s">
        <v>443</v>
      </c>
      <c r="C64" s="190" t="s">
        <v>419</v>
      </c>
      <c r="D64" s="190" t="s">
        <v>390</v>
      </c>
      <c r="E64" s="190" t="s">
        <v>248</v>
      </c>
      <c r="F64" s="255">
        <v>347367.61</v>
      </c>
      <c r="G64" s="190" t="s">
        <v>249</v>
      </c>
      <c r="H64" s="190" t="s">
        <v>421</v>
      </c>
      <c r="I64" s="190" t="s">
        <v>251</v>
      </c>
      <c r="J64" s="190" t="s">
        <v>312</v>
      </c>
      <c r="K64" s="188" t="s">
        <v>371</v>
      </c>
      <c r="L64" s="188" t="s">
        <v>444</v>
      </c>
      <c r="M64" s="188" t="s">
        <v>103</v>
      </c>
      <c r="N64" s="255">
        <v>246360.32000000001</v>
      </c>
      <c r="O64" s="255"/>
      <c r="P64" s="255"/>
      <c r="Q64" s="255">
        <f t="shared" si="1"/>
        <v>246360.32000000001</v>
      </c>
      <c r="R64" s="255"/>
      <c r="S64" s="255"/>
      <c r="T64" s="255"/>
      <c r="U64" s="255">
        <v>6120.32</v>
      </c>
      <c r="V64" s="255"/>
      <c r="W64" s="255"/>
      <c r="X64" s="255">
        <v>6160</v>
      </c>
      <c r="Y64" s="255"/>
      <c r="Z64" s="255"/>
      <c r="AA64" s="255"/>
      <c r="AB64" s="255">
        <v>6160</v>
      </c>
      <c r="AC64" s="255"/>
      <c r="AD64" s="255">
        <v>6160</v>
      </c>
      <c r="AE64" s="256">
        <f t="shared" si="0"/>
        <v>24600.32</v>
      </c>
    </row>
    <row r="65" spans="1:33" ht="45">
      <c r="A65" s="188"/>
      <c r="B65" s="188" t="s">
        <v>445</v>
      </c>
      <c r="C65" s="190" t="s">
        <v>419</v>
      </c>
      <c r="D65" s="190" t="s">
        <v>446</v>
      </c>
      <c r="E65" s="190" t="s">
        <v>248</v>
      </c>
      <c r="F65" s="255">
        <v>380000</v>
      </c>
      <c r="G65" s="190" t="s">
        <v>249</v>
      </c>
      <c r="H65" s="190" t="s">
        <v>421</v>
      </c>
      <c r="I65" s="190" t="s">
        <v>251</v>
      </c>
      <c r="J65" s="190" t="s">
        <v>312</v>
      </c>
      <c r="K65" s="188" t="s">
        <v>371</v>
      </c>
      <c r="L65" s="188" t="s">
        <v>447</v>
      </c>
      <c r="M65" s="188" t="s">
        <v>103</v>
      </c>
      <c r="N65" s="255">
        <v>349213.97</v>
      </c>
      <c r="O65" s="255"/>
      <c r="P65" s="255">
        <v>10271</v>
      </c>
      <c r="Q65" s="255">
        <f t="shared" si="1"/>
        <v>338942.97</v>
      </c>
      <c r="R65" s="255"/>
      <c r="S65" s="262"/>
      <c r="T65" s="262"/>
      <c r="U65" s="255">
        <v>10271</v>
      </c>
      <c r="V65" s="255"/>
      <c r="W65" s="255"/>
      <c r="X65" s="255">
        <v>10271</v>
      </c>
      <c r="Y65" s="255"/>
      <c r="Z65" s="255"/>
      <c r="AA65" s="255"/>
      <c r="AB65" s="255">
        <v>10271</v>
      </c>
      <c r="AC65" s="255"/>
      <c r="AD65" s="255">
        <v>10271</v>
      </c>
      <c r="AE65" s="256">
        <f t="shared" si="0"/>
        <v>41084</v>
      </c>
    </row>
    <row r="66" spans="1:33" ht="45">
      <c r="A66" s="188"/>
      <c r="B66" s="188" t="s">
        <v>448</v>
      </c>
      <c r="C66" s="190" t="s">
        <v>419</v>
      </c>
      <c r="D66" s="190" t="s">
        <v>383</v>
      </c>
      <c r="E66" s="190" t="s">
        <v>248</v>
      </c>
      <c r="F66" s="255">
        <v>535763.12</v>
      </c>
      <c r="G66" s="190" t="s">
        <v>249</v>
      </c>
      <c r="H66" s="190" t="s">
        <v>421</v>
      </c>
      <c r="I66" s="190" t="s">
        <v>251</v>
      </c>
      <c r="J66" s="190" t="s">
        <v>312</v>
      </c>
      <c r="K66" s="188" t="s">
        <v>371</v>
      </c>
      <c r="L66" s="188" t="s">
        <v>449</v>
      </c>
      <c r="M66" s="188" t="s">
        <v>264</v>
      </c>
      <c r="N66" s="255">
        <v>403205.99</v>
      </c>
      <c r="O66" s="255"/>
      <c r="P66" s="255"/>
      <c r="Q66" s="255">
        <f t="shared" si="1"/>
        <v>403205.99</v>
      </c>
      <c r="R66" s="255"/>
      <c r="S66" s="255"/>
      <c r="T66" s="255"/>
      <c r="U66" s="255">
        <v>6666.99</v>
      </c>
      <c r="V66" s="255"/>
      <c r="W66" s="255"/>
      <c r="X66" s="255">
        <v>6721</v>
      </c>
      <c r="Y66" s="255"/>
      <c r="Z66" s="255"/>
      <c r="AA66" s="255"/>
      <c r="AB66" s="255">
        <v>6721</v>
      </c>
      <c r="AC66" s="255"/>
      <c r="AD66" s="255">
        <v>6721</v>
      </c>
      <c r="AE66" s="256">
        <f t="shared" si="0"/>
        <v>26829.989999999998</v>
      </c>
    </row>
    <row r="67" spans="1:33" ht="30">
      <c r="A67" s="188"/>
      <c r="B67" s="189" t="s">
        <v>450</v>
      </c>
      <c r="C67" s="190" t="s">
        <v>419</v>
      </c>
      <c r="D67" s="190" t="s">
        <v>420</v>
      </c>
      <c r="E67" s="190" t="s">
        <v>248</v>
      </c>
      <c r="F67" s="255">
        <v>681140</v>
      </c>
      <c r="G67" s="190" t="s">
        <v>249</v>
      </c>
      <c r="H67" s="190" t="s">
        <v>421</v>
      </c>
      <c r="I67" s="190" t="s">
        <v>251</v>
      </c>
      <c r="J67" s="190" t="s">
        <v>312</v>
      </c>
      <c r="K67" s="188" t="s">
        <v>371</v>
      </c>
      <c r="L67" s="188" t="s">
        <v>451</v>
      </c>
      <c r="M67" s="188" t="s">
        <v>258</v>
      </c>
      <c r="N67" s="255">
        <v>654603.5</v>
      </c>
      <c r="O67" s="255"/>
      <c r="P67" s="255">
        <v>8846</v>
      </c>
      <c r="Q67" s="255">
        <f t="shared" si="1"/>
        <v>645757.5</v>
      </c>
      <c r="R67" s="255"/>
      <c r="S67" s="255"/>
      <c r="T67" s="255"/>
      <c r="U67" s="255">
        <v>8846</v>
      </c>
      <c r="V67" s="255"/>
      <c r="W67" s="255"/>
      <c r="X67" s="255">
        <v>8846</v>
      </c>
      <c r="Y67" s="255"/>
      <c r="Z67" s="255"/>
      <c r="AA67" s="255"/>
      <c r="AB67" s="255">
        <v>8846</v>
      </c>
      <c r="AC67" s="255"/>
      <c r="AD67" s="255">
        <v>8846</v>
      </c>
      <c r="AE67" s="256">
        <f t="shared" si="0"/>
        <v>35384</v>
      </c>
    </row>
    <row r="68" spans="1:33" ht="45">
      <c r="A68" s="188"/>
      <c r="B68" s="189" t="s">
        <v>452</v>
      </c>
      <c r="C68" s="190" t="s">
        <v>436</v>
      </c>
      <c r="D68" s="190" t="s">
        <v>453</v>
      </c>
      <c r="E68" s="190" t="s">
        <v>253</v>
      </c>
      <c r="F68" s="255">
        <v>123343</v>
      </c>
      <c r="G68" s="190" t="s">
        <v>249</v>
      </c>
      <c r="H68" s="190" t="s">
        <v>428</v>
      </c>
      <c r="I68" s="190" t="s">
        <v>251</v>
      </c>
      <c r="J68" s="190" t="s">
        <v>312</v>
      </c>
      <c r="K68" s="188" t="s">
        <v>371</v>
      </c>
      <c r="L68" s="188" t="s">
        <v>454</v>
      </c>
      <c r="M68" s="188" t="s">
        <v>258</v>
      </c>
      <c r="N68" s="255">
        <v>86339.21</v>
      </c>
      <c r="O68" s="255"/>
      <c r="P68" s="255">
        <v>12335</v>
      </c>
      <c r="Q68" s="255">
        <f t="shared" si="1"/>
        <v>74004.210000000006</v>
      </c>
      <c r="R68" s="255"/>
      <c r="S68" s="255"/>
      <c r="T68" s="255"/>
      <c r="U68" s="255">
        <v>12335</v>
      </c>
      <c r="V68" s="255"/>
      <c r="W68" s="255"/>
      <c r="X68" s="255">
        <v>12335</v>
      </c>
      <c r="Y68" s="255"/>
      <c r="Z68" s="255"/>
      <c r="AA68" s="255"/>
      <c r="AB68" s="255">
        <v>12335</v>
      </c>
      <c r="AC68" s="255"/>
      <c r="AD68" s="255">
        <v>12335</v>
      </c>
      <c r="AE68" s="256">
        <f t="shared" si="0"/>
        <v>49340</v>
      </c>
    </row>
    <row r="69" spans="1:33" ht="45">
      <c r="A69" s="188"/>
      <c r="B69" s="189" t="s">
        <v>455</v>
      </c>
      <c r="C69" s="190" t="s">
        <v>456</v>
      </c>
      <c r="D69" s="190" t="s">
        <v>457</v>
      </c>
      <c r="E69" s="190" t="s">
        <v>248</v>
      </c>
      <c r="F69" s="255">
        <v>322765</v>
      </c>
      <c r="G69" s="190" t="s">
        <v>249</v>
      </c>
      <c r="H69" s="190" t="s">
        <v>458</v>
      </c>
      <c r="I69" s="190" t="s">
        <v>251</v>
      </c>
      <c r="J69" s="190" t="s">
        <v>312</v>
      </c>
      <c r="K69" s="188" t="s">
        <v>371</v>
      </c>
      <c r="L69" s="188" t="s">
        <v>459</v>
      </c>
      <c r="M69" s="188" t="s">
        <v>254</v>
      </c>
      <c r="N69" s="255">
        <v>293533.28999999998</v>
      </c>
      <c r="O69" s="255"/>
      <c r="P69" s="264"/>
      <c r="Q69" s="255">
        <f t="shared" si="1"/>
        <v>293533.28999999998</v>
      </c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65">
        <f t="shared" si="0"/>
        <v>0</v>
      </c>
      <c r="AF69" s="266"/>
      <c r="AG69" s="266">
        <f>F69-Q69</f>
        <v>29231.710000000021</v>
      </c>
    </row>
    <row r="70" spans="1:33" ht="45">
      <c r="A70" s="267"/>
      <c r="B70" s="189" t="s">
        <v>460</v>
      </c>
      <c r="C70" s="190" t="s">
        <v>456</v>
      </c>
      <c r="D70" s="190" t="s">
        <v>457</v>
      </c>
      <c r="E70" s="190" t="s">
        <v>248</v>
      </c>
      <c r="F70" s="255">
        <v>687484</v>
      </c>
      <c r="G70" s="190" t="s">
        <v>249</v>
      </c>
      <c r="H70" s="190" t="s">
        <v>458</v>
      </c>
      <c r="I70" s="190" t="s">
        <v>251</v>
      </c>
      <c r="J70" s="190" t="s">
        <v>312</v>
      </c>
      <c r="K70" s="188" t="s">
        <v>371</v>
      </c>
      <c r="L70" s="188" t="s">
        <v>522</v>
      </c>
      <c r="M70" s="188" t="s">
        <v>264</v>
      </c>
      <c r="N70" s="255">
        <v>616903.69999999995</v>
      </c>
      <c r="O70" s="255"/>
      <c r="P70" s="264"/>
      <c r="Q70" s="255">
        <f t="shared" si="1"/>
        <v>616903.69999999995</v>
      </c>
      <c r="R70" s="255"/>
      <c r="S70" s="255"/>
      <c r="T70" s="255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5">
        <f t="shared" si="0"/>
        <v>0</v>
      </c>
      <c r="AF70" s="266"/>
      <c r="AG70" s="266">
        <f>F70-Q70</f>
        <v>70580.300000000047</v>
      </c>
    </row>
    <row r="71" spans="1:33" ht="30">
      <c r="A71" s="188"/>
      <c r="B71" s="189" t="s">
        <v>461</v>
      </c>
      <c r="C71" s="190" t="s">
        <v>462</v>
      </c>
      <c r="D71" s="190" t="s">
        <v>296</v>
      </c>
      <c r="E71" s="190" t="s">
        <v>248</v>
      </c>
      <c r="F71" s="255">
        <v>58913</v>
      </c>
      <c r="G71" s="190" t="s">
        <v>249</v>
      </c>
      <c r="H71" s="190" t="s">
        <v>463</v>
      </c>
      <c r="I71" s="190" t="s">
        <v>251</v>
      </c>
      <c r="J71" s="190" t="s">
        <v>312</v>
      </c>
      <c r="K71" s="188" t="s">
        <v>371</v>
      </c>
      <c r="L71" s="188" t="s">
        <v>464</v>
      </c>
      <c r="M71" s="188" t="s">
        <v>277</v>
      </c>
      <c r="N71" s="255">
        <v>56650</v>
      </c>
      <c r="O71" s="255"/>
      <c r="P71" s="255">
        <v>2266</v>
      </c>
      <c r="Q71" s="255">
        <f t="shared" si="1"/>
        <v>54384</v>
      </c>
      <c r="R71" s="255"/>
      <c r="S71" s="255"/>
      <c r="T71" s="255"/>
      <c r="U71" s="255">
        <v>2266</v>
      </c>
      <c r="V71" s="255"/>
      <c r="W71" s="255"/>
      <c r="X71" s="255">
        <v>2266</v>
      </c>
      <c r="Y71" s="255"/>
      <c r="Z71" s="255"/>
      <c r="AA71" s="255"/>
      <c r="AB71" s="255">
        <v>2266</v>
      </c>
      <c r="AC71" s="255"/>
      <c r="AD71" s="255">
        <v>2266</v>
      </c>
      <c r="AE71" s="256">
        <f t="shared" ref="AE71:AE81" si="2">SUM(R71:AD71)</f>
        <v>9064</v>
      </c>
      <c r="AF71" s="266"/>
      <c r="AG71" s="266"/>
    </row>
    <row r="72" spans="1:33" ht="45">
      <c r="A72" s="188"/>
      <c r="B72" s="189" t="s">
        <v>465</v>
      </c>
      <c r="C72" s="190" t="s">
        <v>462</v>
      </c>
      <c r="D72" s="190" t="s">
        <v>466</v>
      </c>
      <c r="E72" s="190" t="s">
        <v>248</v>
      </c>
      <c r="F72" s="255">
        <v>48563</v>
      </c>
      <c r="G72" s="190" t="s">
        <v>249</v>
      </c>
      <c r="H72" s="190" t="s">
        <v>463</v>
      </c>
      <c r="I72" s="190" t="s">
        <v>251</v>
      </c>
      <c r="J72" s="190" t="s">
        <v>312</v>
      </c>
      <c r="K72" s="188" t="s">
        <v>371</v>
      </c>
      <c r="L72" s="188" t="s">
        <v>467</v>
      </c>
      <c r="M72" s="188" t="s">
        <v>329</v>
      </c>
      <c r="N72" s="255">
        <v>46700</v>
      </c>
      <c r="O72" s="255"/>
      <c r="P72" s="255">
        <v>1868</v>
      </c>
      <c r="Q72" s="255">
        <f t="shared" ref="Q72:Q81" si="3">SUM(N72-P72)</f>
        <v>44832</v>
      </c>
      <c r="R72" s="255"/>
      <c r="S72" s="255"/>
      <c r="T72" s="255"/>
      <c r="U72" s="255">
        <v>1868</v>
      </c>
      <c r="V72" s="255"/>
      <c r="W72" s="255"/>
      <c r="X72" s="255">
        <v>1868</v>
      </c>
      <c r="Y72" s="255"/>
      <c r="Z72" s="255"/>
      <c r="AA72" s="255"/>
      <c r="AB72" s="255">
        <v>1868</v>
      </c>
      <c r="AC72" s="255"/>
      <c r="AD72" s="255">
        <v>1868</v>
      </c>
      <c r="AE72" s="256">
        <f t="shared" si="2"/>
        <v>7472</v>
      </c>
      <c r="AF72" s="266"/>
      <c r="AG72" s="266"/>
    </row>
    <row r="73" spans="1:33" ht="45">
      <c r="A73" s="267"/>
      <c r="B73" s="189" t="s">
        <v>468</v>
      </c>
      <c r="C73" s="190" t="s">
        <v>456</v>
      </c>
      <c r="D73" s="190" t="s">
        <v>457</v>
      </c>
      <c r="E73" s="190" t="s">
        <v>248</v>
      </c>
      <c r="F73" s="255">
        <v>974706</v>
      </c>
      <c r="G73" s="190" t="s">
        <v>249</v>
      </c>
      <c r="H73" s="190" t="s">
        <v>458</v>
      </c>
      <c r="I73" s="190" t="s">
        <v>251</v>
      </c>
      <c r="J73" s="190" t="s">
        <v>312</v>
      </c>
      <c r="K73" s="188" t="s">
        <v>371</v>
      </c>
      <c r="L73" s="188" t="s">
        <v>469</v>
      </c>
      <c r="M73" s="188" t="s">
        <v>346</v>
      </c>
      <c r="N73" s="255">
        <v>833261.76</v>
      </c>
      <c r="O73" s="255"/>
      <c r="P73" s="264"/>
      <c r="Q73" s="255">
        <f t="shared" si="3"/>
        <v>833261.76</v>
      </c>
      <c r="R73" s="255"/>
      <c r="S73" s="255"/>
      <c r="T73" s="255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5">
        <f t="shared" si="2"/>
        <v>0</v>
      </c>
      <c r="AF73" s="266"/>
      <c r="AG73" s="266">
        <f>F73-Q73</f>
        <v>141444.24</v>
      </c>
    </row>
    <row r="74" spans="1:33" ht="30">
      <c r="A74" s="188"/>
      <c r="B74" s="189" t="s">
        <v>523</v>
      </c>
      <c r="C74" s="190" t="s">
        <v>524</v>
      </c>
      <c r="D74" s="190" t="s">
        <v>525</v>
      </c>
      <c r="E74" s="190" t="s">
        <v>248</v>
      </c>
      <c r="F74" s="255">
        <v>295361</v>
      </c>
      <c r="G74" s="190" t="s">
        <v>249</v>
      </c>
      <c r="H74" s="190" t="s">
        <v>526</v>
      </c>
      <c r="I74" s="190" t="s">
        <v>251</v>
      </c>
      <c r="J74" s="190" t="s">
        <v>312</v>
      </c>
      <c r="K74" s="188" t="s">
        <v>371</v>
      </c>
      <c r="L74" s="188" t="s">
        <v>527</v>
      </c>
      <c r="M74" s="188" t="s">
        <v>277</v>
      </c>
      <c r="N74" s="255">
        <v>295361</v>
      </c>
      <c r="O74" s="255">
        <f>SUM(F74-N74)</f>
        <v>0</v>
      </c>
      <c r="P74" s="268"/>
      <c r="Q74" s="255">
        <f t="shared" si="3"/>
        <v>295361</v>
      </c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56">
        <f t="shared" si="2"/>
        <v>0</v>
      </c>
    </row>
    <row r="75" spans="1:33" ht="45">
      <c r="A75" s="188"/>
      <c r="B75" s="189" t="s">
        <v>528</v>
      </c>
      <c r="C75" s="190" t="s">
        <v>524</v>
      </c>
      <c r="D75" s="190" t="s">
        <v>525</v>
      </c>
      <c r="E75" s="190" t="s">
        <v>248</v>
      </c>
      <c r="F75" s="255">
        <v>597461</v>
      </c>
      <c r="G75" s="190" t="s">
        <v>249</v>
      </c>
      <c r="H75" s="190" t="s">
        <v>526</v>
      </c>
      <c r="I75" s="190" t="s">
        <v>251</v>
      </c>
      <c r="J75" s="190" t="s">
        <v>312</v>
      </c>
      <c r="K75" s="188" t="s">
        <v>371</v>
      </c>
      <c r="L75" s="188" t="s">
        <v>529</v>
      </c>
      <c r="M75" s="188" t="s">
        <v>329</v>
      </c>
      <c r="N75" s="255">
        <v>597461</v>
      </c>
      <c r="O75" s="255">
        <f t="shared" ref="O75:O81" si="4">SUM(F75-N75)</f>
        <v>0</v>
      </c>
      <c r="P75" s="268"/>
      <c r="Q75" s="255">
        <f t="shared" si="3"/>
        <v>597461</v>
      </c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56">
        <f t="shared" si="2"/>
        <v>0</v>
      </c>
    </row>
    <row r="76" spans="1:33" ht="45">
      <c r="A76" s="188"/>
      <c r="B76" s="189" t="s">
        <v>530</v>
      </c>
      <c r="C76" s="190" t="s">
        <v>531</v>
      </c>
      <c r="D76" s="190" t="s">
        <v>532</v>
      </c>
      <c r="E76" s="190" t="s">
        <v>248</v>
      </c>
      <c r="F76" s="255">
        <v>237640</v>
      </c>
      <c r="G76" s="190" t="s">
        <v>249</v>
      </c>
      <c r="H76" s="190" t="s">
        <v>533</v>
      </c>
      <c r="I76" s="190" t="s">
        <v>251</v>
      </c>
      <c r="J76" s="190" t="s">
        <v>312</v>
      </c>
      <c r="K76" s="188" t="s">
        <v>371</v>
      </c>
      <c r="L76" s="188" t="s">
        <v>534</v>
      </c>
      <c r="M76" s="188" t="s">
        <v>104</v>
      </c>
      <c r="N76" s="255">
        <v>237640</v>
      </c>
      <c r="O76" s="255">
        <f t="shared" si="4"/>
        <v>0</v>
      </c>
      <c r="P76" s="268"/>
      <c r="Q76" s="255">
        <f t="shared" si="3"/>
        <v>237640</v>
      </c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56">
        <f t="shared" si="2"/>
        <v>0</v>
      </c>
    </row>
    <row r="77" spans="1:33" ht="45" customHeight="1">
      <c r="A77" s="188"/>
      <c r="B77" s="189" t="s">
        <v>535</v>
      </c>
      <c r="C77" s="190" t="s">
        <v>531</v>
      </c>
      <c r="D77" s="190" t="s">
        <v>536</v>
      </c>
      <c r="E77" s="190" t="s">
        <v>248</v>
      </c>
      <c r="F77" s="255">
        <v>288440</v>
      </c>
      <c r="G77" s="190" t="s">
        <v>249</v>
      </c>
      <c r="H77" s="190" t="s">
        <v>533</v>
      </c>
      <c r="I77" s="190" t="s">
        <v>251</v>
      </c>
      <c r="J77" s="190" t="s">
        <v>312</v>
      </c>
      <c r="K77" s="188" t="s">
        <v>371</v>
      </c>
      <c r="L77" s="188" t="s">
        <v>537</v>
      </c>
      <c r="M77" s="188" t="s">
        <v>102</v>
      </c>
      <c r="N77" s="255">
        <v>288440</v>
      </c>
      <c r="O77" s="255">
        <f t="shared" si="4"/>
        <v>0</v>
      </c>
      <c r="P77" s="268"/>
      <c r="Q77" s="255">
        <f t="shared" si="3"/>
        <v>288440</v>
      </c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56">
        <f t="shared" si="2"/>
        <v>0</v>
      </c>
    </row>
    <row r="78" spans="1:33" ht="48" customHeight="1">
      <c r="A78" s="188"/>
      <c r="B78" s="189" t="s">
        <v>538</v>
      </c>
      <c r="C78" s="190" t="s">
        <v>539</v>
      </c>
      <c r="D78" s="190" t="s">
        <v>540</v>
      </c>
      <c r="E78" s="190" t="s">
        <v>248</v>
      </c>
      <c r="F78" s="255">
        <v>758884</v>
      </c>
      <c r="G78" s="190" t="s">
        <v>249</v>
      </c>
      <c r="H78" s="190" t="s">
        <v>541</v>
      </c>
      <c r="I78" s="190" t="s">
        <v>251</v>
      </c>
      <c r="J78" s="190" t="s">
        <v>312</v>
      </c>
      <c r="K78" s="188" t="s">
        <v>371</v>
      </c>
      <c r="L78" s="188" t="s">
        <v>542</v>
      </c>
      <c r="M78" s="188" t="s">
        <v>102</v>
      </c>
      <c r="N78" s="255">
        <v>758884</v>
      </c>
      <c r="O78" s="255">
        <f t="shared" si="4"/>
        <v>0</v>
      </c>
      <c r="P78" s="268"/>
      <c r="Q78" s="255">
        <f t="shared" si="3"/>
        <v>758884</v>
      </c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56">
        <f t="shared" si="2"/>
        <v>0</v>
      </c>
    </row>
    <row r="79" spans="1:33" ht="30">
      <c r="A79" s="188"/>
      <c r="B79" s="189" t="s">
        <v>543</v>
      </c>
      <c r="C79" s="190" t="s">
        <v>539</v>
      </c>
      <c r="D79" s="190" t="s">
        <v>544</v>
      </c>
      <c r="E79" s="190" t="s">
        <v>248</v>
      </c>
      <c r="F79" s="255">
        <v>517407</v>
      </c>
      <c r="G79" s="190" t="s">
        <v>249</v>
      </c>
      <c r="H79" s="190" t="s">
        <v>541</v>
      </c>
      <c r="I79" s="190" t="s">
        <v>251</v>
      </c>
      <c r="J79" s="190" t="s">
        <v>312</v>
      </c>
      <c r="K79" s="188" t="s">
        <v>371</v>
      </c>
      <c r="L79" s="188" t="s">
        <v>545</v>
      </c>
      <c r="M79" s="188" t="s">
        <v>329</v>
      </c>
      <c r="N79" s="255">
        <v>517407</v>
      </c>
      <c r="O79" s="255">
        <f t="shared" si="4"/>
        <v>0</v>
      </c>
      <c r="P79" s="268"/>
      <c r="Q79" s="255">
        <f t="shared" si="3"/>
        <v>517407</v>
      </c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56">
        <f t="shared" si="2"/>
        <v>0</v>
      </c>
    </row>
    <row r="80" spans="1:33" ht="30">
      <c r="A80" s="188"/>
      <c r="B80" s="189" t="s">
        <v>543</v>
      </c>
      <c r="C80" s="190" t="s">
        <v>546</v>
      </c>
      <c r="D80" s="190" t="s">
        <v>547</v>
      </c>
      <c r="E80" s="190" t="s">
        <v>248</v>
      </c>
      <c r="F80" s="255">
        <v>265050</v>
      </c>
      <c r="G80" s="190" t="s">
        <v>249</v>
      </c>
      <c r="H80" s="190" t="s">
        <v>548</v>
      </c>
      <c r="I80" s="190" t="s">
        <v>251</v>
      </c>
      <c r="J80" s="190" t="s">
        <v>312</v>
      </c>
      <c r="K80" s="188" t="s">
        <v>371</v>
      </c>
      <c r="L80" s="188" t="s">
        <v>549</v>
      </c>
      <c r="M80" s="188" t="s">
        <v>329</v>
      </c>
      <c r="N80" s="255">
        <v>265050</v>
      </c>
      <c r="O80" s="255">
        <f t="shared" si="4"/>
        <v>0</v>
      </c>
      <c r="P80" s="264"/>
      <c r="Q80" s="255">
        <f t="shared" si="3"/>
        <v>265050</v>
      </c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56">
        <f t="shared" si="2"/>
        <v>0</v>
      </c>
    </row>
    <row r="81" spans="1:33" ht="30">
      <c r="A81" s="188"/>
      <c r="B81" s="189" t="s">
        <v>181</v>
      </c>
      <c r="C81" s="190" t="s">
        <v>550</v>
      </c>
      <c r="D81" s="190" t="s">
        <v>551</v>
      </c>
      <c r="E81" s="190" t="s">
        <v>253</v>
      </c>
      <c r="F81" s="255">
        <v>192375</v>
      </c>
      <c r="G81" s="190" t="s">
        <v>249</v>
      </c>
      <c r="H81" s="190" t="s">
        <v>552</v>
      </c>
      <c r="I81" s="190" t="s">
        <v>251</v>
      </c>
      <c r="J81" s="190" t="s">
        <v>312</v>
      </c>
      <c r="K81" s="188" t="s">
        <v>371</v>
      </c>
      <c r="L81" s="188" t="s">
        <v>553</v>
      </c>
      <c r="M81" s="188" t="s">
        <v>329</v>
      </c>
      <c r="N81" s="255">
        <v>192375</v>
      </c>
      <c r="O81" s="255">
        <f t="shared" si="4"/>
        <v>0</v>
      </c>
      <c r="P81" s="268"/>
      <c r="Q81" s="255">
        <f t="shared" si="3"/>
        <v>192375</v>
      </c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56">
        <f t="shared" si="2"/>
        <v>0</v>
      </c>
    </row>
    <row r="82" spans="1:33" ht="15">
      <c r="A82" s="188" t="s">
        <v>470</v>
      </c>
      <c r="B82" s="189"/>
      <c r="C82" s="190"/>
      <c r="D82" s="190"/>
      <c r="E82" s="190"/>
      <c r="F82" s="269">
        <f>SUM(F7:F81)</f>
        <v>24963238.499999996</v>
      </c>
      <c r="G82" s="197"/>
      <c r="H82" s="197"/>
      <c r="I82" s="197"/>
      <c r="J82" s="197"/>
      <c r="K82" s="197"/>
      <c r="L82" s="197"/>
      <c r="M82" s="197"/>
      <c r="N82" s="197">
        <f t="shared" ref="N82:AE82" si="5">SUM(N7:N81)</f>
        <v>16244325.650000002</v>
      </c>
      <c r="O82" s="197">
        <f t="shared" si="5"/>
        <v>0</v>
      </c>
      <c r="P82" s="197">
        <f>SUM(P7:P81)</f>
        <v>362056.23</v>
      </c>
      <c r="Q82" s="269">
        <f>SUM(Q7:Q81)</f>
        <v>15882269.420000002</v>
      </c>
      <c r="R82" s="269">
        <f t="shared" si="5"/>
        <v>1848.31</v>
      </c>
      <c r="S82" s="269">
        <f t="shared" si="5"/>
        <v>6195.21</v>
      </c>
      <c r="T82" s="269">
        <f t="shared" si="5"/>
        <v>21851</v>
      </c>
      <c r="U82" s="269">
        <f t="shared" si="5"/>
        <v>420792.85000000003</v>
      </c>
      <c r="V82" s="269">
        <f t="shared" si="5"/>
        <v>1848.31</v>
      </c>
      <c r="W82" s="269">
        <f t="shared" si="5"/>
        <v>6027.31</v>
      </c>
      <c r="X82" s="269">
        <f t="shared" si="5"/>
        <v>398250.04</v>
      </c>
      <c r="Y82" s="269">
        <f t="shared" si="5"/>
        <v>1848.31</v>
      </c>
      <c r="Z82" s="269">
        <f t="shared" si="5"/>
        <v>12763</v>
      </c>
      <c r="AA82" s="269">
        <f t="shared" si="5"/>
        <v>21851</v>
      </c>
      <c r="AB82" s="269">
        <f t="shared" si="5"/>
        <v>381506.73</v>
      </c>
      <c r="AC82" s="269">
        <f t="shared" si="5"/>
        <v>1848.31</v>
      </c>
      <c r="AD82" s="269">
        <f t="shared" si="5"/>
        <v>402737.72</v>
      </c>
      <c r="AE82" s="269">
        <f t="shared" si="5"/>
        <v>1679368.0999999999</v>
      </c>
    </row>
    <row r="83" spans="1:33" ht="15">
      <c r="B83" s="270"/>
      <c r="C83" s="190"/>
      <c r="D83" s="271"/>
      <c r="E83" s="271"/>
      <c r="F83" s="271"/>
      <c r="G83" s="271"/>
      <c r="H83" s="271"/>
      <c r="I83" s="271"/>
      <c r="J83" s="271"/>
      <c r="K83" s="271"/>
      <c r="L83" s="271"/>
      <c r="M83" s="271"/>
      <c r="N83" s="272"/>
      <c r="O83" s="272"/>
      <c r="P83" s="273"/>
      <c r="Q83" s="199" t="s">
        <v>471</v>
      </c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69">
        <f>AE82-AE18-AE19-AE20</f>
        <v>1671974.8599999999</v>
      </c>
      <c r="AG83" s="274"/>
    </row>
    <row r="84" spans="1:33">
      <c r="B84" s="270"/>
      <c r="C84" s="271"/>
      <c r="D84" s="271"/>
      <c r="E84" s="271"/>
      <c r="F84" s="271"/>
      <c r="G84" s="271"/>
      <c r="H84" s="271"/>
      <c r="I84" s="271"/>
      <c r="J84" s="271"/>
      <c r="K84" s="271"/>
      <c r="L84" s="271"/>
      <c r="M84" s="271"/>
      <c r="N84" s="272"/>
      <c r="O84" s="272"/>
      <c r="P84" s="273"/>
      <c r="Q84" s="199" t="s">
        <v>472</v>
      </c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69">
        <f>AE18+AE19+AE20</f>
        <v>7393.24</v>
      </c>
    </row>
    <row r="85" spans="1:33" ht="78" customHeight="1">
      <c r="B85" s="333" t="s">
        <v>554</v>
      </c>
      <c r="C85" s="334"/>
      <c r="D85" s="335"/>
      <c r="E85" s="200" t="s">
        <v>473</v>
      </c>
      <c r="F85" s="275">
        <v>2705000</v>
      </c>
      <c r="G85" s="201" t="s">
        <v>249</v>
      </c>
      <c r="H85" s="201" t="s">
        <v>555</v>
      </c>
      <c r="I85" s="201" t="s">
        <v>276</v>
      </c>
      <c r="J85" s="201" t="s">
        <v>312</v>
      </c>
      <c r="K85" s="202" t="s">
        <v>371</v>
      </c>
      <c r="L85" s="276"/>
      <c r="M85" s="276"/>
      <c r="N85" s="203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198"/>
      <c r="AE85" s="277"/>
      <c r="AF85" s="278"/>
      <c r="AG85" s="278"/>
    </row>
    <row r="86" spans="1:33" ht="78" customHeight="1">
      <c r="B86" s="333" t="s">
        <v>556</v>
      </c>
      <c r="C86" s="334"/>
      <c r="D86" s="335"/>
      <c r="E86" s="200" t="s">
        <v>473</v>
      </c>
      <c r="F86" s="275">
        <v>157625</v>
      </c>
      <c r="G86" s="201" t="s">
        <v>249</v>
      </c>
      <c r="H86" s="201" t="s">
        <v>555</v>
      </c>
      <c r="I86" s="201" t="s">
        <v>276</v>
      </c>
      <c r="J86" s="201" t="s">
        <v>312</v>
      </c>
      <c r="K86" s="202" t="s">
        <v>371</v>
      </c>
      <c r="L86" s="276"/>
      <c r="M86" s="276"/>
      <c r="N86" s="203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198"/>
      <c r="AE86" s="277"/>
      <c r="AF86" s="278"/>
      <c r="AG86" s="278"/>
    </row>
    <row r="87" spans="1:33" ht="165.75" customHeight="1">
      <c r="B87" s="336" t="s">
        <v>557</v>
      </c>
      <c r="C87" s="336"/>
      <c r="D87" s="336"/>
      <c r="E87" s="200" t="s">
        <v>473</v>
      </c>
      <c r="F87" s="275">
        <v>2215000</v>
      </c>
      <c r="G87" s="201" t="s">
        <v>249</v>
      </c>
      <c r="H87" s="201" t="s">
        <v>555</v>
      </c>
      <c r="I87" s="201" t="s">
        <v>276</v>
      </c>
      <c r="J87" s="201" t="s">
        <v>312</v>
      </c>
      <c r="K87" s="202" t="s">
        <v>371</v>
      </c>
      <c r="L87" s="276"/>
      <c r="M87" s="276"/>
      <c r="N87" s="279"/>
      <c r="O87" s="276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7"/>
    </row>
    <row r="88" spans="1:33" ht="29.25" customHeight="1">
      <c r="B88" s="336" t="s">
        <v>558</v>
      </c>
      <c r="C88" s="336"/>
      <c r="D88" s="336"/>
      <c r="E88" s="200" t="s">
        <v>473</v>
      </c>
      <c r="F88" s="275">
        <v>252240</v>
      </c>
      <c r="G88" s="201" t="s">
        <v>249</v>
      </c>
      <c r="H88" s="201" t="s">
        <v>555</v>
      </c>
      <c r="I88" s="201" t="s">
        <v>276</v>
      </c>
      <c r="J88" s="201" t="s">
        <v>312</v>
      </c>
      <c r="K88" s="202" t="s">
        <v>371</v>
      </c>
      <c r="L88" s="276"/>
      <c r="M88" s="276"/>
      <c r="N88" s="279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80"/>
      <c r="AE88" s="277"/>
    </row>
    <row r="89" spans="1:33" ht="15">
      <c r="B89" s="324" t="s">
        <v>474</v>
      </c>
      <c r="C89" s="325"/>
      <c r="D89" s="326"/>
      <c r="E89" s="281"/>
      <c r="F89" s="282">
        <f>SUM(F85:F88)</f>
        <v>5329865</v>
      </c>
      <c r="G89" s="281"/>
      <c r="H89" s="281"/>
      <c r="I89" s="281"/>
      <c r="J89" s="281"/>
      <c r="K89" s="281"/>
      <c r="L89" s="276"/>
      <c r="M89" s="276"/>
      <c r="N89" s="279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7"/>
    </row>
    <row r="90" spans="1:33" ht="14.25">
      <c r="Q90" s="204" t="s">
        <v>475</v>
      </c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205">
        <v>1671975</v>
      </c>
      <c r="AF90" s="285"/>
    </row>
    <row r="91" spans="1:33" ht="14.25">
      <c r="Q91" s="204" t="s">
        <v>476</v>
      </c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205">
        <f>41930+4894</f>
        <v>46824</v>
      </c>
      <c r="AF91" s="285"/>
    </row>
    <row r="92" spans="1:33" ht="14.25">
      <c r="Q92" s="204" t="s">
        <v>477</v>
      </c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05">
        <f>15985+4000</f>
        <v>19985</v>
      </c>
      <c r="AF92" s="285"/>
    </row>
    <row r="94" spans="1:33">
      <c r="AE94" s="286"/>
    </row>
  </sheetData>
  <autoFilter ref="A5:AE82"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24">
    <mergeCell ref="A5:A6"/>
    <mergeCell ref="B5:B6"/>
    <mergeCell ref="C5:C6"/>
    <mergeCell ref="D5:D6"/>
    <mergeCell ref="E5:E6"/>
    <mergeCell ref="AE5:AE6"/>
    <mergeCell ref="B85:D85"/>
    <mergeCell ref="B86:D86"/>
    <mergeCell ref="B87:D87"/>
    <mergeCell ref="B88:D88"/>
    <mergeCell ref="F5:F6"/>
    <mergeCell ref="Q5:Q6"/>
    <mergeCell ref="R5:AD5"/>
    <mergeCell ref="G5:G6"/>
    <mergeCell ref="H5:H6"/>
    <mergeCell ref="I5:I6"/>
    <mergeCell ref="J5:J6"/>
    <mergeCell ref="K5:K6"/>
    <mergeCell ref="L5:L6"/>
    <mergeCell ref="B89:D89"/>
    <mergeCell ref="M5:M6"/>
    <mergeCell ref="N5:N6"/>
    <mergeCell ref="O5:O6"/>
    <mergeCell ref="P5:P6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H112"/>
  <sheetViews>
    <sheetView showGridLines="0" zoomScale="80" zoomScaleNormal="80" zoomScaleSheetLayoutView="100" workbookViewId="0">
      <pane ySplit="6" topLeftCell="A7" activePane="bottomLeft" state="frozen"/>
      <selection activeCell="L35" sqref="L35"/>
      <selection pane="bottomLeft" activeCell="L35" sqref="L35"/>
    </sheetView>
  </sheetViews>
  <sheetFormatPr defaultRowHeight="15.75"/>
  <cols>
    <col min="1" max="1" width="11.7109375" style="206" customWidth="1"/>
    <col min="2" max="2" width="34.42578125" style="206" customWidth="1"/>
    <col min="3" max="3" width="12.28515625" style="206" customWidth="1"/>
    <col min="4" max="10" width="13.28515625" style="207" customWidth="1"/>
    <col min="11" max="11" width="14.7109375" style="207" customWidth="1"/>
    <col min="12" max="12" width="14.85546875" style="207" hidden="1" customWidth="1"/>
    <col min="13" max="13" width="9.140625" style="207" hidden="1" customWidth="1"/>
    <col min="14" max="14" width="9.140625" style="207" customWidth="1"/>
    <col min="15" max="15" width="9.140625" style="208" customWidth="1"/>
    <col min="16" max="17" width="9.140625" style="207" customWidth="1"/>
    <col min="18" max="18" width="9.140625" style="208" customWidth="1"/>
    <col min="19" max="31" width="9.140625" style="209" customWidth="1"/>
    <col min="32" max="32" width="11.28515625" style="209" bestFit="1" customWidth="1"/>
    <col min="33" max="33" width="11" style="209" bestFit="1" customWidth="1"/>
    <col min="34" max="242" width="9.140625" style="209"/>
    <col min="243" max="16384" width="9.140625" style="319"/>
  </cols>
  <sheetData>
    <row r="1" spans="1:18">
      <c r="K1" s="177" t="s">
        <v>109</v>
      </c>
    </row>
    <row r="2" spans="1:18">
      <c r="K2" s="177" t="s">
        <v>505</v>
      </c>
    </row>
    <row r="3" spans="1:18">
      <c r="A3" s="178" t="s">
        <v>39</v>
      </c>
      <c r="K3" s="177" t="s">
        <v>506</v>
      </c>
    </row>
    <row r="4" spans="1:18" s="209" customFormat="1">
      <c r="A4" s="178" t="s">
        <v>559</v>
      </c>
      <c r="B4" s="206"/>
      <c r="C4" s="206"/>
      <c r="D4" s="207"/>
      <c r="E4" s="207"/>
      <c r="F4" s="207"/>
      <c r="G4" s="207"/>
      <c r="H4" s="207"/>
      <c r="I4" s="207"/>
      <c r="J4" s="207"/>
      <c r="K4" s="210"/>
      <c r="L4" s="207"/>
      <c r="M4" s="207"/>
      <c r="N4" s="207"/>
      <c r="O4" s="208"/>
      <c r="P4" s="207"/>
      <c r="Q4" s="207"/>
      <c r="R4" s="208"/>
    </row>
    <row r="5" spans="1:18" s="209" customFormat="1" ht="15.75" customHeight="1">
      <c r="A5" s="353" t="s">
        <v>110</v>
      </c>
      <c r="B5" s="354" t="s">
        <v>111</v>
      </c>
      <c r="C5" s="353" t="s">
        <v>112</v>
      </c>
      <c r="D5" s="355"/>
      <c r="E5" s="355"/>
      <c r="F5" s="355"/>
      <c r="G5" s="355"/>
      <c r="H5" s="355"/>
      <c r="I5" s="355"/>
      <c r="J5" s="355"/>
      <c r="K5" s="355"/>
      <c r="L5" s="207"/>
      <c r="M5" s="207"/>
      <c r="N5" s="207"/>
      <c r="O5" s="208"/>
      <c r="P5" s="207"/>
      <c r="Q5" s="207"/>
      <c r="R5" s="208"/>
    </row>
    <row r="6" spans="1:18" s="215" customFormat="1" ht="45.75" customHeight="1">
      <c r="A6" s="353"/>
      <c r="B6" s="354"/>
      <c r="C6" s="353"/>
      <c r="D6" s="211">
        <v>2016</v>
      </c>
      <c r="E6" s="211">
        <v>2017</v>
      </c>
      <c r="F6" s="211">
        <v>2018</v>
      </c>
      <c r="G6" s="211">
        <v>2019</v>
      </c>
      <c r="H6" s="211">
        <v>2020</v>
      </c>
      <c r="I6" s="211">
        <v>2021</v>
      </c>
      <c r="J6" s="211" t="s">
        <v>478</v>
      </c>
      <c r="K6" s="212" t="s">
        <v>479</v>
      </c>
      <c r="L6" s="213"/>
      <c r="M6" s="213"/>
      <c r="N6" s="213"/>
      <c r="O6" s="214"/>
      <c r="P6" s="213"/>
      <c r="Q6" s="213"/>
      <c r="R6" s="214"/>
    </row>
    <row r="7" spans="1:18" s="217" customFormat="1" ht="15.75" customHeight="1">
      <c r="A7" s="356" t="s">
        <v>20</v>
      </c>
      <c r="B7" s="356"/>
      <c r="C7" s="218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</row>
    <row r="8" spans="1:18" s="217" customFormat="1" ht="55.5" customHeight="1">
      <c r="A8" s="288" t="s">
        <v>113</v>
      </c>
      <c r="B8" s="288" t="s">
        <v>114</v>
      </c>
      <c r="C8" s="289" t="s">
        <v>115</v>
      </c>
      <c r="D8" s="290">
        <v>8705</v>
      </c>
      <c r="E8" s="290">
        <v>8749</v>
      </c>
      <c r="F8" s="290">
        <v>8650</v>
      </c>
      <c r="G8" s="290">
        <v>0</v>
      </c>
      <c r="H8" s="290">
        <v>0</v>
      </c>
      <c r="I8" s="290">
        <v>0</v>
      </c>
      <c r="J8" s="290">
        <v>0</v>
      </c>
      <c r="K8" s="291">
        <f>SUM(D8:J8)</f>
        <v>26104</v>
      </c>
      <c r="L8" s="219">
        <v>8747</v>
      </c>
      <c r="M8" s="292">
        <f>L8-D8</f>
        <v>42</v>
      </c>
      <c r="N8" s="216"/>
      <c r="O8" s="216"/>
      <c r="P8" s="216"/>
      <c r="Q8" s="216"/>
      <c r="R8" s="216"/>
    </row>
    <row r="9" spans="1:18" s="217" customFormat="1" ht="43.5" customHeight="1">
      <c r="A9" s="288" t="s">
        <v>113</v>
      </c>
      <c r="B9" s="288" t="s">
        <v>116</v>
      </c>
      <c r="C9" s="289" t="s">
        <v>117</v>
      </c>
      <c r="D9" s="290">
        <v>10930</v>
      </c>
      <c r="E9" s="290">
        <v>10905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1">
        <f t="shared" ref="K9:K72" si="0">SUM(D9:J9)</f>
        <v>21835</v>
      </c>
      <c r="L9" s="219">
        <v>11030</v>
      </c>
      <c r="M9" s="292">
        <f t="shared" ref="M9:M72" si="1">L9-D9</f>
        <v>100</v>
      </c>
      <c r="N9" s="216"/>
      <c r="O9" s="216"/>
      <c r="P9" s="216"/>
      <c r="Q9" s="216"/>
      <c r="R9" s="216"/>
    </row>
    <row r="10" spans="1:18" s="217" customFormat="1" ht="27.75" customHeight="1">
      <c r="A10" s="288" t="s">
        <v>113</v>
      </c>
      <c r="B10" s="288" t="s">
        <v>118</v>
      </c>
      <c r="C10" s="289" t="s">
        <v>117</v>
      </c>
      <c r="D10" s="290">
        <v>10402</v>
      </c>
      <c r="E10" s="290">
        <v>10378</v>
      </c>
      <c r="F10" s="290">
        <v>0</v>
      </c>
      <c r="G10" s="290">
        <v>0</v>
      </c>
      <c r="H10" s="290">
        <v>0</v>
      </c>
      <c r="I10" s="290">
        <v>0</v>
      </c>
      <c r="J10" s="290">
        <v>0</v>
      </c>
      <c r="K10" s="291">
        <f t="shared" si="0"/>
        <v>20780</v>
      </c>
      <c r="L10" s="219">
        <v>10417</v>
      </c>
      <c r="M10" s="292">
        <f t="shared" si="1"/>
        <v>15</v>
      </c>
      <c r="N10" s="216"/>
      <c r="O10" s="216"/>
      <c r="P10" s="216"/>
      <c r="Q10" s="216"/>
      <c r="R10" s="216"/>
    </row>
    <row r="11" spans="1:18" s="217" customFormat="1" ht="27" customHeight="1">
      <c r="A11" s="288" t="s">
        <v>113</v>
      </c>
      <c r="B11" s="288" t="s">
        <v>119</v>
      </c>
      <c r="C11" s="289" t="s">
        <v>120</v>
      </c>
      <c r="D11" s="290">
        <v>16620</v>
      </c>
      <c r="E11" s="290">
        <v>16614</v>
      </c>
      <c r="F11" s="290">
        <v>16526</v>
      </c>
      <c r="G11" s="290">
        <v>0</v>
      </c>
      <c r="H11" s="290">
        <v>0</v>
      </c>
      <c r="I11" s="290">
        <v>0</v>
      </c>
      <c r="J11" s="290">
        <v>0</v>
      </c>
      <c r="K11" s="291">
        <f t="shared" si="0"/>
        <v>49760</v>
      </c>
      <c r="L11" s="219">
        <v>16702</v>
      </c>
      <c r="M11" s="292">
        <f t="shared" si="1"/>
        <v>82</v>
      </c>
      <c r="N11" s="216"/>
      <c r="O11" s="216"/>
      <c r="P11" s="216"/>
      <c r="Q11" s="216"/>
      <c r="R11" s="216"/>
    </row>
    <row r="12" spans="1:18" s="217" customFormat="1" ht="41.25" customHeight="1">
      <c r="A12" s="288" t="s">
        <v>113</v>
      </c>
      <c r="B12" s="288" t="s">
        <v>121</v>
      </c>
      <c r="C12" s="289" t="s">
        <v>120</v>
      </c>
      <c r="D12" s="290">
        <v>14427</v>
      </c>
      <c r="E12" s="290">
        <v>0</v>
      </c>
      <c r="F12" s="290">
        <v>0</v>
      </c>
      <c r="G12" s="290">
        <v>0</v>
      </c>
      <c r="H12" s="290">
        <v>0</v>
      </c>
      <c r="I12" s="290">
        <v>0</v>
      </c>
      <c r="J12" s="290">
        <v>0</v>
      </c>
      <c r="K12" s="291">
        <f t="shared" si="0"/>
        <v>14427</v>
      </c>
      <c r="L12" s="219">
        <v>14404</v>
      </c>
      <c r="M12" s="292">
        <f t="shared" si="1"/>
        <v>-23</v>
      </c>
      <c r="N12" s="216"/>
      <c r="O12" s="216"/>
      <c r="P12" s="216"/>
      <c r="Q12" s="216"/>
      <c r="R12" s="216"/>
    </row>
    <row r="13" spans="1:18" s="217" customFormat="1" ht="25.5">
      <c r="A13" s="288" t="s">
        <v>113</v>
      </c>
      <c r="B13" s="288" t="s">
        <v>122</v>
      </c>
      <c r="C13" s="289" t="s">
        <v>123</v>
      </c>
      <c r="D13" s="290">
        <v>33753</v>
      </c>
      <c r="E13" s="290">
        <v>34001</v>
      </c>
      <c r="F13" s="290">
        <v>33993</v>
      </c>
      <c r="G13" s="290">
        <v>33945</v>
      </c>
      <c r="H13" s="290">
        <v>33568</v>
      </c>
      <c r="I13" s="290">
        <v>33188</v>
      </c>
      <c r="J13" s="290">
        <v>0</v>
      </c>
      <c r="K13" s="291">
        <f t="shared" si="0"/>
        <v>202448</v>
      </c>
      <c r="L13" s="219">
        <v>34078</v>
      </c>
      <c r="M13" s="292">
        <f t="shared" si="1"/>
        <v>325</v>
      </c>
      <c r="N13" s="216"/>
      <c r="O13" s="216"/>
      <c r="P13" s="216"/>
      <c r="Q13" s="216"/>
      <c r="R13" s="216"/>
    </row>
    <row r="14" spans="1:18" s="217" customFormat="1" ht="30" customHeight="1">
      <c r="A14" s="288" t="s">
        <v>113</v>
      </c>
      <c r="B14" s="288" t="s">
        <v>124</v>
      </c>
      <c r="C14" s="289" t="s">
        <v>125</v>
      </c>
      <c r="D14" s="290">
        <v>33150</v>
      </c>
      <c r="E14" s="290">
        <v>33330</v>
      </c>
      <c r="F14" s="290">
        <v>33060</v>
      </c>
      <c r="G14" s="290">
        <v>32991</v>
      </c>
      <c r="H14" s="290">
        <v>32921</v>
      </c>
      <c r="I14" s="290">
        <v>32852</v>
      </c>
      <c r="J14" s="290">
        <v>32483</v>
      </c>
      <c r="K14" s="291">
        <f t="shared" si="0"/>
        <v>230787</v>
      </c>
      <c r="L14" s="219">
        <v>33500</v>
      </c>
      <c r="M14" s="292">
        <f t="shared" si="1"/>
        <v>350</v>
      </c>
      <c r="N14" s="216"/>
      <c r="O14" s="216"/>
      <c r="P14" s="216"/>
      <c r="Q14" s="216"/>
      <c r="R14" s="216"/>
    </row>
    <row r="15" spans="1:18" s="217" customFormat="1" ht="20.25" customHeight="1">
      <c r="A15" s="288" t="s">
        <v>113</v>
      </c>
      <c r="B15" s="288" t="s">
        <v>126</v>
      </c>
      <c r="C15" s="289" t="s">
        <v>127</v>
      </c>
      <c r="D15" s="290">
        <v>17081</v>
      </c>
      <c r="E15" s="290">
        <v>17006</v>
      </c>
      <c r="F15" s="290">
        <v>16994</v>
      </c>
      <c r="G15" s="290">
        <v>16922</v>
      </c>
      <c r="H15" s="290">
        <v>0</v>
      </c>
      <c r="I15" s="290">
        <v>0</v>
      </c>
      <c r="J15" s="290">
        <v>0</v>
      </c>
      <c r="K15" s="291">
        <f t="shared" si="0"/>
        <v>68003</v>
      </c>
      <c r="L15" s="219">
        <v>17100</v>
      </c>
      <c r="M15" s="292">
        <f t="shared" si="1"/>
        <v>19</v>
      </c>
      <c r="N15" s="216"/>
      <c r="O15" s="216"/>
      <c r="P15" s="216"/>
      <c r="Q15" s="216"/>
      <c r="R15" s="216"/>
    </row>
    <row r="16" spans="1:18" s="217" customFormat="1" ht="38.25">
      <c r="A16" s="288" t="s">
        <v>113</v>
      </c>
      <c r="B16" s="288" t="s">
        <v>128</v>
      </c>
      <c r="C16" s="289" t="s">
        <v>129</v>
      </c>
      <c r="D16" s="290">
        <v>23136</v>
      </c>
      <c r="E16" s="290">
        <v>23397</v>
      </c>
      <c r="F16" s="290">
        <v>23356</v>
      </c>
      <c r="G16" s="290">
        <v>23097</v>
      </c>
      <c r="H16" s="290">
        <v>22837</v>
      </c>
      <c r="I16" s="290">
        <v>0</v>
      </c>
      <c r="J16" s="290">
        <v>0</v>
      </c>
      <c r="K16" s="291">
        <f t="shared" si="0"/>
        <v>115823</v>
      </c>
      <c r="L16" s="219">
        <v>23417</v>
      </c>
      <c r="M16" s="292">
        <f t="shared" si="1"/>
        <v>281</v>
      </c>
      <c r="N16" s="216"/>
      <c r="O16" s="216"/>
      <c r="P16" s="216"/>
      <c r="Q16" s="216"/>
      <c r="R16" s="216"/>
    </row>
    <row r="17" spans="1:18" s="217" customFormat="1" ht="51">
      <c r="A17" s="288" t="s">
        <v>130</v>
      </c>
      <c r="B17" s="288" t="s">
        <v>131</v>
      </c>
      <c r="C17" s="289" t="s">
        <v>132</v>
      </c>
      <c r="D17" s="290">
        <v>18705</v>
      </c>
      <c r="E17" s="290">
        <v>19055</v>
      </c>
      <c r="F17" s="290">
        <v>18870</v>
      </c>
      <c r="G17" s="290">
        <v>18687</v>
      </c>
      <c r="H17" s="290">
        <v>18502</v>
      </c>
      <c r="I17" s="290">
        <v>9181</v>
      </c>
      <c r="J17" s="290">
        <v>0</v>
      </c>
      <c r="K17" s="291">
        <f t="shared" si="0"/>
        <v>103000</v>
      </c>
      <c r="L17" s="219">
        <v>19095</v>
      </c>
      <c r="M17" s="292">
        <f t="shared" si="1"/>
        <v>390</v>
      </c>
      <c r="N17" s="216"/>
      <c r="O17" s="216"/>
      <c r="P17" s="216"/>
      <c r="Q17" s="216"/>
      <c r="R17" s="216"/>
    </row>
    <row r="18" spans="1:18" s="217" customFormat="1" ht="51">
      <c r="A18" s="288" t="s">
        <v>130</v>
      </c>
      <c r="B18" s="288" t="s">
        <v>133</v>
      </c>
      <c r="C18" s="289" t="s">
        <v>134</v>
      </c>
      <c r="D18" s="290">
        <v>25978</v>
      </c>
      <c r="E18" s="290">
        <v>26464</v>
      </c>
      <c r="F18" s="290">
        <v>26208</v>
      </c>
      <c r="G18" s="290">
        <v>25952</v>
      </c>
      <c r="H18" s="290">
        <v>25694</v>
      </c>
      <c r="I18" s="290">
        <v>12752</v>
      </c>
      <c r="J18" s="290">
        <v>0</v>
      </c>
      <c r="K18" s="291">
        <f t="shared" si="0"/>
        <v>143048</v>
      </c>
      <c r="L18" s="219">
        <v>26495</v>
      </c>
      <c r="M18" s="292">
        <f t="shared" si="1"/>
        <v>517</v>
      </c>
      <c r="N18" s="216"/>
      <c r="O18" s="216"/>
      <c r="P18" s="216"/>
      <c r="Q18" s="216"/>
      <c r="R18" s="216"/>
    </row>
    <row r="19" spans="1:18" s="217" customFormat="1" ht="38.25">
      <c r="A19" s="288" t="s">
        <v>113</v>
      </c>
      <c r="B19" s="288" t="s">
        <v>136</v>
      </c>
      <c r="C19" s="289" t="s">
        <v>135</v>
      </c>
      <c r="D19" s="290">
        <v>13368</v>
      </c>
      <c r="E19" s="290">
        <v>0</v>
      </c>
      <c r="F19" s="290">
        <v>0</v>
      </c>
      <c r="G19" s="290">
        <v>0</v>
      </c>
      <c r="H19" s="290">
        <v>0</v>
      </c>
      <c r="I19" s="290">
        <v>0</v>
      </c>
      <c r="J19" s="290">
        <v>0</v>
      </c>
      <c r="K19" s="291">
        <f t="shared" si="0"/>
        <v>13368</v>
      </c>
      <c r="L19" s="219">
        <v>13378</v>
      </c>
      <c r="M19" s="292">
        <f t="shared" si="1"/>
        <v>10</v>
      </c>
      <c r="N19" s="216"/>
      <c r="O19" s="216"/>
      <c r="P19" s="216"/>
      <c r="Q19" s="216"/>
      <c r="R19" s="216"/>
    </row>
    <row r="20" spans="1:18" s="217" customFormat="1" ht="38.25">
      <c r="A20" s="288" t="s">
        <v>113</v>
      </c>
      <c r="B20" s="288" t="s">
        <v>138</v>
      </c>
      <c r="C20" s="289" t="s">
        <v>137</v>
      </c>
      <c r="D20" s="290">
        <v>15196</v>
      </c>
      <c r="E20" s="290">
        <v>15282</v>
      </c>
      <c r="F20" s="290">
        <v>15110</v>
      </c>
      <c r="G20" s="290">
        <v>0</v>
      </c>
      <c r="H20" s="290">
        <v>0</v>
      </c>
      <c r="I20" s="290">
        <v>0</v>
      </c>
      <c r="J20" s="290">
        <v>0</v>
      </c>
      <c r="K20" s="291">
        <f t="shared" si="0"/>
        <v>45588</v>
      </c>
      <c r="L20" s="219">
        <v>15294</v>
      </c>
      <c r="M20" s="292">
        <f t="shared" si="1"/>
        <v>98</v>
      </c>
      <c r="N20" s="216"/>
      <c r="O20" s="216"/>
      <c r="P20" s="216"/>
      <c r="Q20" s="216"/>
      <c r="R20" s="216"/>
    </row>
    <row r="21" spans="1:18" s="217" customFormat="1" ht="38.25">
      <c r="A21" s="288" t="s">
        <v>139</v>
      </c>
      <c r="B21" s="288" t="s">
        <v>140</v>
      </c>
      <c r="C21" s="289" t="s">
        <v>141</v>
      </c>
      <c r="D21" s="290">
        <v>4362</v>
      </c>
      <c r="E21" s="290">
        <v>3956</v>
      </c>
      <c r="F21" s="290">
        <v>3873</v>
      </c>
      <c r="G21" s="290">
        <v>2813</v>
      </c>
      <c r="H21" s="290">
        <v>0</v>
      </c>
      <c r="I21" s="290">
        <v>0</v>
      </c>
      <c r="J21" s="290">
        <v>0</v>
      </c>
      <c r="K21" s="291">
        <f t="shared" si="0"/>
        <v>15004</v>
      </c>
      <c r="L21" s="219">
        <v>4183</v>
      </c>
      <c r="M21" s="292">
        <f t="shared" si="1"/>
        <v>-179</v>
      </c>
      <c r="N21" s="216"/>
      <c r="O21" s="216"/>
      <c r="P21" s="216"/>
      <c r="Q21" s="216"/>
      <c r="R21" s="216"/>
    </row>
    <row r="22" spans="1:18" s="217" customFormat="1" ht="38.25">
      <c r="A22" s="288" t="s">
        <v>139</v>
      </c>
      <c r="B22" s="288" t="s">
        <v>142</v>
      </c>
      <c r="C22" s="289" t="s">
        <v>143</v>
      </c>
      <c r="D22" s="290">
        <v>1365</v>
      </c>
      <c r="E22" s="290">
        <v>1278</v>
      </c>
      <c r="F22" s="290">
        <v>1232</v>
      </c>
      <c r="G22" s="290">
        <v>1190</v>
      </c>
      <c r="H22" s="290">
        <v>1149</v>
      </c>
      <c r="I22" s="290">
        <v>800</v>
      </c>
      <c r="J22" s="290">
        <v>0</v>
      </c>
      <c r="K22" s="291">
        <f t="shared" si="0"/>
        <v>7014</v>
      </c>
      <c r="L22" s="219">
        <v>1316</v>
      </c>
      <c r="M22" s="292">
        <f t="shared" si="1"/>
        <v>-49</v>
      </c>
      <c r="N22" s="216"/>
      <c r="O22" s="216"/>
      <c r="P22" s="216"/>
      <c r="Q22" s="216"/>
      <c r="R22" s="216"/>
    </row>
    <row r="23" spans="1:18" s="217" customFormat="1" ht="38.25">
      <c r="A23" s="288" t="s">
        <v>139</v>
      </c>
      <c r="B23" s="288" t="s">
        <v>144</v>
      </c>
      <c r="C23" s="289" t="s">
        <v>145</v>
      </c>
      <c r="D23" s="290">
        <v>3197</v>
      </c>
      <c r="E23" s="290">
        <v>3200</v>
      </c>
      <c r="F23" s="290">
        <v>3106</v>
      </c>
      <c r="G23" s="290">
        <v>3071</v>
      </c>
      <c r="H23" s="290">
        <v>2955</v>
      </c>
      <c r="I23" s="290">
        <v>2839</v>
      </c>
      <c r="J23" s="290">
        <v>2043</v>
      </c>
      <c r="K23" s="291">
        <f t="shared" si="0"/>
        <v>20411</v>
      </c>
      <c r="L23" s="219">
        <v>3226</v>
      </c>
      <c r="M23" s="292">
        <f t="shared" si="1"/>
        <v>29</v>
      </c>
      <c r="N23" s="216"/>
      <c r="O23" s="216"/>
      <c r="P23" s="216"/>
      <c r="Q23" s="216"/>
      <c r="R23" s="216"/>
    </row>
    <row r="24" spans="1:18" s="217" customFormat="1" ht="63.75">
      <c r="A24" s="288" t="s">
        <v>113</v>
      </c>
      <c r="B24" s="288" t="s">
        <v>146</v>
      </c>
      <c r="C24" s="289" t="s">
        <v>147</v>
      </c>
      <c r="D24" s="290">
        <v>17823</v>
      </c>
      <c r="E24" s="290">
        <v>17789</v>
      </c>
      <c r="F24" s="290">
        <v>0</v>
      </c>
      <c r="G24" s="290">
        <v>0</v>
      </c>
      <c r="H24" s="290">
        <v>0</v>
      </c>
      <c r="I24" s="290">
        <v>0</v>
      </c>
      <c r="J24" s="290">
        <v>0</v>
      </c>
      <c r="K24" s="291">
        <f t="shared" si="0"/>
        <v>35612</v>
      </c>
      <c r="L24" s="219">
        <v>17951</v>
      </c>
      <c r="M24" s="292">
        <f t="shared" si="1"/>
        <v>128</v>
      </c>
      <c r="N24" s="216"/>
      <c r="O24" s="216"/>
      <c r="P24" s="216"/>
      <c r="Q24" s="216"/>
      <c r="R24" s="216"/>
    </row>
    <row r="25" spans="1:18" s="217" customFormat="1" ht="38.25">
      <c r="A25" s="288" t="s">
        <v>113</v>
      </c>
      <c r="B25" s="288" t="s">
        <v>148</v>
      </c>
      <c r="C25" s="289" t="s">
        <v>149</v>
      </c>
      <c r="D25" s="290">
        <v>16844</v>
      </c>
      <c r="E25" s="290">
        <v>16997</v>
      </c>
      <c r="F25" s="290">
        <v>169240</v>
      </c>
      <c r="G25" s="290">
        <v>16852</v>
      </c>
      <c r="H25" s="290">
        <v>16663</v>
      </c>
      <c r="I25" s="290">
        <v>9251</v>
      </c>
      <c r="J25" s="290">
        <v>0</v>
      </c>
      <c r="K25" s="291">
        <f t="shared" si="0"/>
        <v>245847</v>
      </c>
      <c r="L25" s="219">
        <v>17017</v>
      </c>
      <c r="M25" s="292">
        <f t="shared" si="1"/>
        <v>173</v>
      </c>
      <c r="N25" s="216"/>
      <c r="O25" s="216"/>
      <c r="P25" s="216"/>
      <c r="Q25" s="216"/>
      <c r="R25" s="216"/>
    </row>
    <row r="26" spans="1:18" s="217" customFormat="1" ht="25.5">
      <c r="A26" s="288" t="s">
        <v>113</v>
      </c>
      <c r="B26" s="288" t="s">
        <v>150</v>
      </c>
      <c r="C26" s="289" t="s">
        <v>151</v>
      </c>
      <c r="D26" s="290">
        <v>18082</v>
      </c>
      <c r="E26" s="290">
        <v>18301</v>
      </c>
      <c r="F26" s="290">
        <v>18290</v>
      </c>
      <c r="G26" s="290">
        <v>18259</v>
      </c>
      <c r="H26" s="290">
        <v>18198</v>
      </c>
      <c r="I26" s="290">
        <v>18057</v>
      </c>
      <c r="J26" s="290">
        <v>35512</v>
      </c>
      <c r="K26" s="291">
        <f t="shared" si="0"/>
        <v>144699</v>
      </c>
      <c r="L26" s="219">
        <v>18362</v>
      </c>
      <c r="M26" s="292">
        <f t="shared" si="1"/>
        <v>280</v>
      </c>
      <c r="N26" s="216"/>
      <c r="O26" s="216"/>
      <c r="P26" s="216"/>
      <c r="Q26" s="216"/>
      <c r="R26" s="216"/>
    </row>
    <row r="27" spans="1:18" s="217" customFormat="1" ht="25.5">
      <c r="A27" s="288" t="s">
        <v>113</v>
      </c>
      <c r="B27" s="288" t="s">
        <v>150</v>
      </c>
      <c r="C27" s="289" t="s">
        <v>152</v>
      </c>
      <c r="D27" s="290">
        <v>12081</v>
      </c>
      <c r="E27" s="290">
        <v>12197</v>
      </c>
      <c r="F27" s="290">
        <v>12132</v>
      </c>
      <c r="G27" s="290">
        <v>12097</v>
      </c>
      <c r="H27" s="290">
        <v>12062</v>
      </c>
      <c r="I27" s="290">
        <v>8383</v>
      </c>
      <c r="J27" s="290">
        <v>4156</v>
      </c>
      <c r="K27" s="291">
        <f t="shared" si="0"/>
        <v>73108</v>
      </c>
      <c r="L27" s="219">
        <v>12202</v>
      </c>
      <c r="M27" s="292">
        <f t="shared" si="1"/>
        <v>121</v>
      </c>
      <c r="N27" s="216"/>
      <c r="O27" s="216"/>
      <c r="P27" s="216"/>
      <c r="Q27" s="216"/>
      <c r="R27" s="216"/>
    </row>
    <row r="28" spans="1:18" s="217" customFormat="1" ht="25.5">
      <c r="A28" s="288" t="s">
        <v>113</v>
      </c>
      <c r="B28" s="288" t="s">
        <v>153</v>
      </c>
      <c r="C28" s="289" t="s">
        <v>154</v>
      </c>
      <c r="D28" s="290">
        <v>25868</v>
      </c>
      <c r="E28" s="290">
        <v>25861</v>
      </c>
      <c r="F28" s="290">
        <v>5703</v>
      </c>
      <c r="G28" s="290">
        <v>0</v>
      </c>
      <c r="H28" s="290">
        <v>0</v>
      </c>
      <c r="I28" s="290">
        <v>0</v>
      </c>
      <c r="J28" s="290">
        <v>0</v>
      </c>
      <c r="K28" s="291">
        <f t="shared" si="0"/>
        <v>57432</v>
      </c>
      <c r="L28" s="219">
        <v>26055</v>
      </c>
      <c r="M28" s="292">
        <f t="shared" si="1"/>
        <v>187</v>
      </c>
      <c r="N28" s="216"/>
      <c r="O28" s="216"/>
      <c r="P28" s="216"/>
      <c r="Q28" s="216"/>
      <c r="R28" s="216"/>
    </row>
    <row r="29" spans="1:18" s="217" customFormat="1" ht="25.5">
      <c r="A29" s="288" t="s">
        <v>113</v>
      </c>
      <c r="B29" s="288" t="s">
        <v>155</v>
      </c>
      <c r="C29" s="289" t="s">
        <v>156</v>
      </c>
      <c r="D29" s="290">
        <v>13515</v>
      </c>
      <c r="E29" s="290">
        <v>13438</v>
      </c>
      <c r="F29" s="290">
        <v>0</v>
      </c>
      <c r="G29" s="290">
        <v>0</v>
      </c>
      <c r="H29" s="290">
        <v>0</v>
      </c>
      <c r="I29" s="290">
        <v>0</v>
      </c>
      <c r="J29" s="290">
        <v>0</v>
      </c>
      <c r="K29" s="291">
        <f t="shared" si="0"/>
        <v>26953</v>
      </c>
      <c r="L29" s="219">
        <v>13512</v>
      </c>
      <c r="M29" s="292">
        <f t="shared" si="1"/>
        <v>-3</v>
      </c>
      <c r="N29" s="216"/>
      <c r="O29" s="216"/>
      <c r="P29" s="216"/>
      <c r="Q29" s="216"/>
      <c r="R29" s="216"/>
    </row>
    <row r="30" spans="1:18" s="217" customFormat="1" ht="51">
      <c r="A30" s="288" t="s">
        <v>113</v>
      </c>
      <c r="B30" s="288" t="s">
        <v>157</v>
      </c>
      <c r="C30" s="289" t="s">
        <v>158</v>
      </c>
      <c r="D30" s="290">
        <v>18069</v>
      </c>
      <c r="E30" s="290">
        <v>18012</v>
      </c>
      <c r="F30" s="290">
        <v>0</v>
      </c>
      <c r="G30" s="290">
        <v>0</v>
      </c>
      <c r="H30" s="290">
        <v>0</v>
      </c>
      <c r="I30" s="290">
        <v>0</v>
      </c>
      <c r="J30" s="290">
        <v>0</v>
      </c>
      <c r="K30" s="291">
        <f t="shared" si="0"/>
        <v>36081</v>
      </c>
      <c r="L30" s="219">
        <v>18174</v>
      </c>
      <c r="M30" s="292">
        <f t="shared" si="1"/>
        <v>105</v>
      </c>
      <c r="N30" s="216"/>
      <c r="O30" s="216"/>
      <c r="P30" s="216"/>
      <c r="Q30" s="216"/>
      <c r="R30" s="216"/>
    </row>
    <row r="31" spans="1:18" s="217" customFormat="1" ht="51">
      <c r="A31" s="288" t="s">
        <v>113</v>
      </c>
      <c r="B31" s="288" t="s">
        <v>159</v>
      </c>
      <c r="C31" s="289" t="s">
        <v>158</v>
      </c>
      <c r="D31" s="290">
        <v>28874</v>
      </c>
      <c r="E31" s="290">
        <v>29095</v>
      </c>
      <c r="F31" s="290">
        <v>29001</v>
      </c>
      <c r="G31" s="290">
        <v>28755</v>
      </c>
      <c r="H31" s="290">
        <v>14256</v>
      </c>
      <c r="I31" s="290">
        <v>0</v>
      </c>
      <c r="J31" s="290">
        <v>0</v>
      </c>
      <c r="K31" s="291">
        <f t="shared" si="0"/>
        <v>129981</v>
      </c>
      <c r="L31" s="219">
        <v>29102</v>
      </c>
      <c r="M31" s="292">
        <f t="shared" si="1"/>
        <v>228</v>
      </c>
      <c r="N31" s="216"/>
      <c r="O31" s="216"/>
      <c r="P31" s="216"/>
      <c r="Q31" s="216"/>
      <c r="R31" s="216"/>
    </row>
    <row r="32" spans="1:18" s="217" customFormat="1" ht="25.5">
      <c r="A32" s="288" t="s">
        <v>113</v>
      </c>
      <c r="B32" s="288" t="s">
        <v>160</v>
      </c>
      <c r="C32" s="289" t="s">
        <v>158</v>
      </c>
      <c r="D32" s="290">
        <v>21536</v>
      </c>
      <c r="E32" s="290">
        <v>21504</v>
      </c>
      <c r="F32" s="290">
        <v>0</v>
      </c>
      <c r="G32" s="290">
        <v>0</v>
      </c>
      <c r="H32" s="290">
        <v>0</v>
      </c>
      <c r="I32" s="290">
        <v>0</v>
      </c>
      <c r="J32" s="290">
        <v>0</v>
      </c>
      <c r="K32" s="291">
        <f t="shared" si="0"/>
        <v>43040</v>
      </c>
      <c r="L32" s="219">
        <v>21669</v>
      </c>
      <c r="M32" s="292">
        <f t="shared" si="1"/>
        <v>133</v>
      </c>
      <c r="N32" s="216"/>
      <c r="O32" s="216"/>
      <c r="P32" s="216"/>
      <c r="Q32" s="216"/>
      <c r="R32" s="216"/>
    </row>
    <row r="33" spans="1:18" s="217" customFormat="1" ht="38.25">
      <c r="A33" s="288" t="s">
        <v>113</v>
      </c>
      <c r="B33" s="288" t="s">
        <v>161</v>
      </c>
      <c r="C33" s="289" t="s">
        <v>162</v>
      </c>
      <c r="D33" s="290">
        <v>26340</v>
      </c>
      <c r="E33" s="290">
        <v>26495</v>
      </c>
      <c r="F33" s="290">
        <v>26425</v>
      </c>
      <c r="G33" s="290">
        <v>26400</v>
      </c>
      <c r="H33" s="290">
        <v>13014</v>
      </c>
      <c r="I33" s="290">
        <v>0</v>
      </c>
      <c r="J33" s="290">
        <v>0</v>
      </c>
      <c r="K33" s="291">
        <f t="shared" si="0"/>
        <v>118674</v>
      </c>
      <c r="L33" s="219">
        <v>26536</v>
      </c>
      <c r="M33" s="292">
        <f t="shared" si="1"/>
        <v>196</v>
      </c>
      <c r="N33" s="216"/>
      <c r="O33" s="216"/>
      <c r="P33" s="216"/>
      <c r="Q33" s="216"/>
      <c r="R33" s="216"/>
    </row>
    <row r="34" spans="1:18" s="217" customFormat="1" ht="25.5">
      <c r="A34" s="288" t="s">
        <v>113</v>
      </c>
      <c r="B34" s="288" t="s">
        <v>164</v>
      </c>
      <c r="C34" s="289" t="s">
        <v>165</v>
      </c>
      <c r="D34" s="290">
        <v>15517</v>
      </c>
      <c r="E34" s="290">
        <v>15595</v>
      </c>
      <c r="F34" s="290">
        <v>15527</v>
      </c>
      <c r="G34" s="290">
        <v>0</v>
      </c>
      <c r="H34" s="290">
        <v>0</v>
      </c>
      <c r="I34" s="290">
        <v>0</v>
      </c>
      <c r="J34" s="290">
        <v>0</v>
      </c>
      <c r="K34" s="291">
        <f t="shared" si="0"/>
        <v>46639</v>
      </c>
      <c r="L34" s="219">
        <v>15601</v>
      </c>
      <c r="M34" s="292">
        <f t="shared" si="1"/>
        <v>84</v>
      </c>
      <c r="N34" s="216"/>
      <c r="O34" s="216"/>
      <c r="P34" s="216"/>
      <c r="Q34" s="216"/>
      <c r="R34" s="216"/>
    </row>
    <row r="35" spans="1:18" s="217" customFormat="1" ht="25.5">
      <c r="A35" s="288" t="s">
        <v>113</v>
      </c>
      <c r="B35" s="288" t="s">
        <v>166</v>
      </c>
      <c r="C35" s="289" t="s">
        <v>163</v>
      </c>
      <c r="D35" s="290">
        <v>12250</v>
      </c>
      <c r="E35" s="290">
        <v>12185</v>
      </c>
      <c r="F35" s="290">
        <v>12119</v>
      </c>
      <c r="G35" s="290">
        <v>0</v>
      </c>
      <c r="H35" s="290">
        <v>0</v>
      </c>
      <c r="I35" s="290">
        <v>0</v>
      </c>
      <c r="J35" s="290">
        <v>0</v>
      </c>
      <c r="K35" s="291">
        <f t="shared" si="0"/>
        <v>36554</v>
      </c>
      <c r="L35" s="219">
        <v>12252</v>
      </c>
      <c r="M35" s="292">
        <f t="shared" si="1"/>
        <v>2</v>
      </c>
      <c r="N35" s="216"/>
      <c r="O35" s="216"/>
      <c r="P35" s="216"/>
      <c r="Q35" s="216"/>
      <c r="R35" s="216"/>
    </row>
    <row r="36" spans="1:18" s="217" customFormat="1" ht="25.5">
      <c r="A36" s="288" t="s">
        <v>113</v>
      </c>
      <c r="B36" s="288" t="s">
        <v>167</v>
      </c>
      <c r="C36" s="289" t="s">
        <v>168</v>
      </c>
      <c r="D36" s="290">
        <v>6938</v>
      </c>
      <c r="E36" s="290">
        <v>0</v>
      </c>
      <c r="F36" s="290">
        <v>0</v>
      </c>
      <c r="G36" s="290">
        <v>0</v>
      </c>
      <c r="H36" s="290">
        <v>0</v>
      </c>
      <c r="I36" s="290">
        <v>0</v>
      </c>
      <c r="J36" s="290">
        <v>0</v>
      </c>
      <c r="K36" s="291">
        <f t="shared" si="0"/>
        <v>6938</v>
      </c>
      <c r="L36" s="219">
        <v>6885</v>
      </c>
      <c r="M36" s="292">
        <f t="shared" si="1"/>
        <v>-53</v>
      </c>
      <c r="N36" s="216"/>
      <c r="O36" s="216"/>
      <c r="P36" s="216"/>
      <c r="Q36" s="216"/>
      <c r="R36" s="216"/>
    </row>
    <row r="37" spans="1:18" s="217" customFormat="1" ht="25.5">
      <c r="A37" s="288" t="s">
        <v>113</v>
      </c>
      <c r="B37" s="288" t="s">
        <v>169</v>
      </c>
      <c r="C37" s="289" t="s">
        <v>170</v>
      </c>
      <c r="D37" s="290">
        <v>10004</v>
      </c>
      <c r="E37" s="290">
        <v>0</v>
      </c>
      <c r="F37" s="290">
        <v>0</v>
      </c>
      <c r="G37" s="290">
        <v>0</v>
      </c>
      <c r="H37" s="290">
        <v>0</v>
      </c>
      <c r="I37" s="290">
        <v>0</v>
      </c>
      <c r="J37" s="290">
        <v>0</v>
      </c>
      <c r="K37" s="291">
        <f t="shared" si="0"/>
        <v>10004</v>
      </c>
      <c r="L37" s="219">
        <v>9977</v>
      </c>
      <c r="M37" s="292">
        <f t="shared" si="1"/>
        <v>-27</v>
      </c>
      <c r="N37" s="216"/>
      <c r="O37" s="216"/>
      <c r="P37" s="216"/>
      <c r="Q37" s="216"/>
      <c r="R37" s="216"/>
    </row>
    <row r="38" spans="1:18" s="217" customFormat="1" ht="51">
      <c r="A38" s="288" t="s">
        <v>113</v>
      </c>
      <c r="B38" s="288" t="s">
        <v>171</v>
      </c>
      <c r="C38" s="289" t="s">
        <v>172</v>
      </c>
      <c r="D38" s="290">
        <v>32854</v>
      </c>
      <c r="E38" s="290">
        <v>32995</v>
      </c>
      <c r="F38" s="290">
        <v>32681</v>
      </c>
      <c r="G38" s="290">
        <v>32717</v>
      </c>
      <c r="H38" s="290">
        <v>32555</v>
      </c>
      <c r="I38" s="290">
        <v>0</v>
      </c>
      <c r="J38" s="290">
        <v>0</v>
      </c>
      <c r="K38" s="291">
        <f t="shared" si="0"/>
        <v>163802</v>
      </c>
      <c r="L38" s="219">
        <v>33006</v>
      </c>
      <c r="M38" s="292">
        <f t="shared" si="1"/>
        <v>152</v>
      </c>
      <c r="N38" s="216"/>
      <c r="O38" s="216"/>
      <c r="P38" s="216"/>
      <c r="Q38" s="216"/>
      <c r="R38" s="216"/>
    </row>
    <row r="39" spans="1:18" s="217" customFormat="1" ht="38.25">
      <c r="A39" s="288" t="s">
        <v>113</v>
      </c>
      <c r="B39" s="288" t="s">
        <v>173</v>
      </c>
      <c r="C39" s="289" t="s">
        <v>172</v>
      </c>
      <c r="D39" s="290">
        <v>12160</v>
      </c>
      <c r="E39" s="290">
        <v>0</v>
      </c>
      <c r="F39" s="290">
        <v>0</v>
      </c>
      <c r="G39" s="290">
        <v>0</v>
      </c>
      <c r="H39" s="290">
        <v>0</v>
      </c>
      <c r="I39" s="290">
        <v>0</v>
      </c>
      <c r="J39" s="290">
        <v>0</v>
      </c>
      <c r="K39" s="291">
        <f t="shared" si="0"/>
        <v>12160</v>
      </c>
      <c r="L39" s="219">
        <v>12180</v>
      </c>
      <c r="M39" s="292">
        <f t="shared" si="1"/>
        <v>20</v>
      </c>
      <c r="N39" s="216"/>
      <c r="O39" s="216"/>
      <c r="P39" s="216"/>
      <c r="Q39" s="216"/>
      <c r="R39" s="216"/>
    </row>
    <row r="40" spans="1:18" s="217" customFormat="1" ht="38.25" customHeight="1">
      <c r="A40" s="288" t="s">
        <v>113</v>
      </c>
      <c r="B40" s="288" t="s">
        <v>174</v>
      </c>
      <c r="C40" s="289" t="s">
        <v>172</v>
      </c>
      <c r="D40" s="290">
        <v>10032</v>
      </c>
      <c r="E40" s="290">
        <v>0</v>
      </c>
      <c r="F40" s="290">
        <v>0</v>
      </c>
      <c r="G40" s="290">
        <v>0</v>
      </c>
      <c r="H40" s="290">
        <v>0</v>
      </c>
      <c r="I40" s="290">
        <v>0</v>
      </c>
      <c r="J40" s="290">
        <v>0</v>
      </c>
      <c r="K40" s="291">
        <f t="shared" si="0"/>
        <v>10032</v>
      </c>
      <c r="L40" s="219">
        <v>10007</v>
      </c>
      <c r="M40" s="292">
        <f t="shared" si="1"/>
        <v>-25</v>
      </c>
      <c r="N40" s="216"/>
      <c r="O40" s="216"/>
      <c r="P40" s="216"/>
      <c r="Q40" s="216"/>
      <c r="R40" s="216"/>
    </row>
    <row r="41" spans="1:18" s="217" customFormat="1" ht="51">
      <c r="A41" s="288" t="s">
        <v>113</v>
      </c>
      <c r="B41" s="288" t="s">
        <v>176</v>
      </c>
      <c r="C41" s="289" t="s">
        <v>175</v>
      </c>
      <c r="D41" s="290">
        <v>25232</v>
      </c>
      <c r="E41" s="290">
        <v>0</v>
      </c>
      <c r="F41" s="290">
        <v>0</v>
      </c>
      <c r="G41" s="290">
        <v>0</v>
      </c>
      <c r="H41" s="290">
        <v>0</v>
      </c>
      <c r="I41" s="290">
        <v>0</v>
      </c>
      <c r="J41" s="290">
        <v>0</v>
      </c>
      <c r="K41" s="291">
        <f t="shared" si="0"/>
        <v>25232</v>
      </c>
      <c r="L41" s="219">
        <v>25363</v>
      </c>
      <c r="M41" s="292">
        <f t="shared" si="1"/>
        <v>131</v>
      </c>
      <c r="N41" s="216"/>
      <c r="O41" s="216"/>
      <c r="P41" s="216"/>
      <c r="Q41" s="216"/>
      <c r="R41" s="216"/>
    </row>
    <row r="42" spans="1:18" s="217" customFormat="1" ht="63.75">
      <c r="A42" s="288" t="s">
        <v>113</v>
      </c>
      <c r="B42" s="288" t="s">
        <v>177</v>
      </c>
      <c r="C42" s="289" t="s">
        <v>178</v>
      </c>
      <c r="D42" s="290">
        <v>53419</v>
      </c>
      <c r="E42" s="290">
        <v>51373</v>
      </c>
      <c r="F42" s="290">
        <v>50745</v>
      </c>
      <c r="G42" s="290">
        <v>50117</v>
      </c>
      <c r="H42" s="290">
        <v>49490</v>
      </c>
      <c r="I42" s="290">
        <v>48862</v>
      </c>
      <c r="J42" s="290">
        <v>48234</v>
      </c>
      <c r="K42" s="291">
        <f t="shared" si="0"/>
        <v>352240</v>
      </c>
      <c r="L42" s="219">
        <v>52000</v>
      </c>
      <c r="M42" s="292">
        <f t="shared" si="1"/>
        <v>-1419</v>
      </c>
      <c r="N42" s="216"/>
      <c r="O42" s="216"/>
      <c r="P42" s="216"/>
      <c r="Q42" s="216"/>
      <c r="R42" s="216"/>
    </row>
    <row r="43" spans="1:18" s="217" customFormat="1" ht="63.75">
      <c r="A43" s="288" t="s">
        <v>113</v>
      </c>
      <c r="B43" s="288" t="s">
        <v>179</v>
      </c>
      <c r="C43" s="289" t="s">
        <v>180</v>
      </c>
      <c r="D43" s="290">
        <v>18827</v>
      </c>
      <c r="E43" s="290">
        <v>14040</v>
      </c>
      <c r="F43" s="290">
        <v>0</v>
      </c>
      <c r="G43" s="290">
        <v>0</v>
      </c>
      <c r="H43" s="290">
        <v>0</v>
      </c>
      <c r="I43" s="290">
        <v>0</v>
      </c>
      <c r="J43" s="290">
        <v>0</v>
      </c>
      <c r="K43" s="291">
        <f t="shared" si="0"/>
        <v>32867</v>
      </c>
      <c r="L43" s="219">
        <v>18810</v>
      </c>
      <c r="M43" s="292">
        <f t="shared" si="1"/>
        <v>-17</v>
      </c>
      <c r="N43" s="216"/>
      <c r="O43" s="216"/>
      <c r="P43" s="216"/>
      <c r="Q43" s="216"/>
      <c r="R43" s="216"/>
    </row>
    <row r="44" spans="1:18" s="217" customFormat="1" ht="31.5" customHeight="1">
      <c r="A44" s="288" t="s">
        <v>113</v>
      </c>
      <c r="B44" s="288" t="s">
        <v>181</v>
      </c>
      <c r="C44" s="289" t="s">
        <v>182</v>
      </c>
      <c r="D44" s="290">
        <v>92853</v>
      </c>
      <c r="E44" s="290">
        <v>85862</v>
      </c>
      <c r="F44" s="290">
        <v>0</v>
      </c>
      <c r="G44" s="290">
        <v>0</v>
      </c>
      <c r="H44" s="290">
        <v>0</v>
      </c>
      <c r="I44" s="290">
        <v>0</v>
      </c>
      <c r="J44" s="290">
        <v>0</v>
      </c>
      <c r="K44" s="291">
        <f t="shared" si="0"/>
        <v>178715</v>
      </c>
      <c r="L44" s="219">
        <v>92160</v>
      </c>
      <c r="M44" s="292">
        <f t="shared" si="1"/>
        <v>-693</v>
      </c>
      <c r="N44" s="216"/>
      <c r="O44" s="216"/>
      <c r="P44" s="216"/>
      <c r="Q44" s="216"/>
      <c r="R44" s="216"/>
    </row>
    <row r="45" spans="1:18" s="217" customFormat="1" ht="69" customHeight="1">
      <c r="A45" s="288" t="s">
        <v>113</v>
      </c>
      <c r="B45" s="288" t="s">
        <v>183</v>
      </c>
      <c r="C45" s="289" t="s">
        <v>184</v>
      </c>
      <c r="D45" s="290">
        <v>56337</v>
      </c>
      <c r="E45" s="290">
        <v>56544</v>
      </c>
      <c r="F45" s="290">
        <v>56242</v>
      </c>
      <c r="G45" s="290">
        <v>55940</v>
      </c>
      <c r="H45" s="290">
        <v>55638</v>
      </c>
      <c r="I45" s="290">
        <v>55336</v>
      </c>
      <c r="J45" s="290">
        <v>41304</v>
      </c>
      <c r="K45" s="291">
        <f t="shared" si="0"/>
        <v>377341</v>
      </c>
      <c r="L45" s="219">
        <v>56846</v>
      </c>
      <c r="M45" s="292">
        <f t="shared" si="1"/>
        <v>509</v>
      </c>
      <c r="N45" s="216"/>
      <c r="O45" s="216"/>
      <c r="P45" s="216"/>
      <c r="Q45" s="216"/>
      <c r="R45" s="216"/>
    </row>
    <row r="46" spans="1:18" s="217" customFormat="1" ht="38.25">
      <c r="A46" s="288" t="s">
        <v>113</v>
      </c>
      <c r="B46" s="288" t="s">
        <v>185</v>
      </c>
      <c r="C46" s="289" t="s">
        <v>186</v>
      </c>
      <c r="D46" s="290">
        <v>55674</v>
      </c>
      <c r="E46" s="290">
        <v>56709</v>
      </c>
      <c r="F46" s="290">
        <v>56377</v>
      </c>
      <c r="G46" s="290">
        <v>56047</v>
      </c>
      <c r="H46" s="290">
        <v>55717</v>
      </c>
      <c r="I46" s="290">
        <v>55385</v>
      </c>
      <c r="J46" s="290">
        <v>587421</v>
      </c>
      <c r="K46" s="291">
        <f t="shared" si="0"/>
        <v>923330</v>
      </c>
      <c r="L46" s="219">
        <v>57039</v>
      </c>
      <c r="M46" s="292">
        <f t="shared" si="1"/>
        <v>1365</v>
      </c>
      <c r="N46" s="216"/>
      <c r="O46" s="216"/>
      <c r="P46" s="216"/>
      <c r="Q46" s="216"/>
      <c r="R46" s="216"/>
    </row>
    <row r="47" spans="1:18" s="217" customFormat="1" ht="25.5">
      <c r="A47" s="288" t="s">
        <v>113</v>
      </c>
      <c r="B47" s="288" t="s">
        <v>181</v>
      </c>
      <c r="C47" s="289" t="s">
        <v>480</v>
      </c>
      <c r="D47" s="290">
        <v>6205</v>
      </c>
      <c r="E47" s="290">
        <v>0</v>
      </c>
      <c r="F47" s="290">
        <v>0</v>
      </c>
      <c r="G47" s="290">
        <v>0</v>
      </c>
      <c r="H47" s="290">
        <v>0</v>
      </c>
      <c r="I47" s="290">
        <v>0</v>
      </c>
      <c r="J47" s="290">
        <v>0</v>
      </c>
      <c r="K47" s="291">
        <f t="shared" si="0"/>
        <v>6205</v>
      </c>
      <c r="L47" s="219">
        <v>6205</v>
      </c>
      <c r="M47" s="292">
        <f t="shared" si="1"/>
        <v>0</v>
      </c>
      <c r="N47" s="216"/>
      <c r="O47" s="216"/>
      <c r="P47" s="216"/>
      <c r="Q47" s="216"/>
      <c r="R47" s="216"/>
    </row>
    <row r="48" spans="1:18" s="217" customFormat="1" ht="38.25">
      <c r="A48" s="288" t="s">
        <v>113</v>
      </c>
      <c r="B48" s="288" t="s">
        <v>399</v>
      </c>
      <c r="C48" s="289" t="s">
        <v>212</v>
      </c>
      <c r="D48" s="290">
        <v>70083</v>
      </c>
      <c r="E48" s="290">
        <v>90397</v>
      </c>
      <c r="F48" s="290">
        <v>89941</v>
      </c>
      <c r="G48" s="290">
        <v>89484</v>
      </c>
      <c r="H48" s="290">
        <v>89027</v>
      </c>
      <c r="I48" s="290">
        <v>88571</v>
      </c>
      <c r="J48" s="290">
        <v>985738</v>
      </c>
      <c r="K48" s="291">
        <f t="shared" si="0"/>
        <v>1503241</v>
      </c>
      <c r="L48" s="219">
        <v>73250</v>
      </c>
      <c r="M48" s="292">
        <f t="shared" si="1"/>
        <v>3167</v>
      </c>
      <c r="N48" s="216"/>
      <c r="O48" s="216"/>
      <c r="P48" s="216"/>
      <c r="Q48" s="216"/>
      <c r="R48" s="216"/>
    </row>
    <row r="49" spans="1:18" s="217" customFormat="1" ht="38.25">
      <c r="A49" s="288" t="s">
        <v>113</v>
      </c>
      <c r="B49" s="288" t="s">
        <v>382</v>
      </c>
      <c r="C49" s="289" t="s">
        <v>212</v>
      </c>
      <c r="D49" s="290">
        <v>64373</v>
      </c>
      <c r="E49" s="290">
        <v>65923</v>
      </c>
      <c r="F49" s="290">
        <v>65586</v>
      </c>
      <c r="G49" s="290">
        <v>65248</v>
      </c>
      <c r="H49" s="290">
        <v>64911</v>
      </c>
      <c r="I49" s="290">
        <v>64574</v>
      </c>
      <c r="J49" s="290">
        <v>565985</v>
      </c>
      <c r="K49" s="291">
        <f t="shared" si="0"/>
        <v>956600</v>
      </c>
      <c r="L49" s="219">
        <v>66260</v>
      </c>
      <c r="M49" s="292">
        <f t="shared" si="1"/>
        <v>1887</v>
      </c>
      <c r="N49" s="216"/>
      <c r="O49" s="216"/>
      <c r="P49" s="216"/>
      <c r="Q49" s="216"/>
      <c r="R49" s="216"/>
    </row>
    <row r="50" spans="1:18" s="217" customFormat="1" ht="38.25">
      <c r="A50" s="288" t="s">
        <v>113</v>
      </c>
      <c r="B50" s="288" t="s">
        <v>481</v>
      </c>
      <c r="C50" s="289" t="s">
        <v>212</v>
      </c>
      <c r="D50" s="290">
        <v>21071</v>
      </c>
      <c r="E50" s="290">
        <v>21367</v>
      </c>
      <c r="F50" s="290">
        <v>21255</v>
      </c>
      <c r="G50" s="290">
        <v>21145</v>
      </c>
      <c r="H50" s="290">
        <v>21030</v>
      </c>
      <c r="I50" s="290">
        <v>20920</v>
      </c>
      <c r="J50" s="290">
        <v>82551</v>
      </c>
      <c r="K50" s="291">
        <f t="shared" si="0"/>
        <v>209339</v>
      </c>
      <c r="L50" s="219">
        <v>21480</v>
      </c>
      <c r="M50" s="292">
        <f t="shared" si="1"/>
        <v>409</v>
      </c>
      <c r="N50" s="216"/>
      <c r="O50" s="216"/>
      <c r="P50" s="216"/>
      <c r="Q50" s="216"/>
      <c r="R50" s="216"/>
    </row>
    <row r="51" spans="1:18" s="217" customFormat="1" ht="38.25">
      <c r="A51" s="288" t="s">
        <v>113</v>
      </c>
      <c r="B51" s="288" t="s">
        <v>389</v>
      </c>
      <c r="C51" s="289" t="s">
        <v>212</v>
      </c>
      <c r="D51" s="290">
        <v>23343</v>
      </c>
      <c r="E51" s="290">
        <v>23686</v>
      </c>
      <c r="F51" s="290">
        <v>23562</v>
      </c>
      <c r="G51" s="290">
        <v>23437</v>
      </c>
      <c r="H51" s="290">
        <v>23313</v>
      </c>
      <c r="I51" s="290">
        <v>23189</v>
      </c>
      <c r="J51" s="290">
        <v>91512</v>
      </c>
      <c r="K51" s="291">
        <f t="shared" si="0"/>
        <v>232042</v>
      </c>
      <c r="L51" s="219">
        <v>23811</v>
      </c>
      <c r="M51" s="292">
        <f t="shared" si="1"/>
        <v>468</v>
      </c>
      <c r="N51" s="216"/>
      <c r="O51" s="216"/>
      <c r="P51" s="216"/>
      <c r="Q51" s="216"/>
      <c r="R51" s="216"/>
    </row>
    <row r="52" spans="1:18" s="217" customFormat="1" ht="51">
      <c r="A52" s="288" t="s">
        <v>113</v>
      </c>
      <c r="B52" s="288" t="s">
        <v>482</v>
      </c>
      <c r="C52" s="289" t="s">
        <v>483</v>
      </c>
      <c r="D52" s="290">
        <v>23740</v>
      </c>
      <c r="E52" s="290">
        <v>89413</v>
      </c>
      <c r="F52" s="290">
        <v>44525</v>
      </c>
      <c r="G52" s="290">
        <v>0</v>
      </c>
      <c r="H52" s="290">
        <v>0</v>
      </c>
      <c r="I52" s="290">
        <v>0</v>
      </c>
      <c r="J52" s="290">
        <v>0</v>
      </c>
      <c r="K52" s="291">
        <f t="shared" si="0"/>
        <v>157678</v>
      </c>
      <c r="L52" s="219">
        <v>89903</v>
      </c>
      <c r="M52" s="293">
        <f t="shared" si="1"/>
        <v>66163</v>
      </c>
      <c r="N52" s="216"/>
      <c r="O52" s="216"/>
      <c r="P52" s="216"/>
      <c r="Q52" s="216"/>
      <c r="R52" s="216"/>
    </row>
    <row r="53" spans="1:18" s="217" customFormat="1" ht="76.5">
      <c r="A53" s="288" t="s">
        <v>113</v>
      </c>
      <c r="B53" s="288" t="s">
        <v>402</v>
      </c>
      <c r="C53" s="289" t="s">
        <v>484</v>
      </c>
      <c r="D53" s="290">
        <v>49782</v>
      </c>
      <c r="E53" s="290">
        <v>47158</v>
      </c>
      <c r="F53" s="290">
        <v>46901</v>
      </c>
      <c r="G53" s="290">
        <v>0</v>
      </c>
      <c r="H53" s="290">
        <v>0</v>
      </c>
      <c r="I53" s="290">
        <v>0</v>
      </c>
      <c r="J53" s="290">
        <v>0</v>
      </c>
      <c r="K53" s="291">
        <f t="shared" si="0"/>
        <v>143841</v>
      </c>
      <c r="L53" s="219">
        <v>47416</v>
      </c>
      <c r="M53" s="292">
        <f t="shared" si="1"/>
        <v>-2366</v>
      </c>
      <c r="N53" s="216"/>
      <c r="O53" s="216"/>
      <c r="P53" s="216"/>
      <c r="Q53" s="216"/>
      <c r="R53" s="216"/>
    </row>
    <row r="54" spans="1:18" s="217" customFormat="1" ht="51">
      <c r="A54" s="288" t="s">
        <v>113</v>
      </c>
      <c r="B54" s="288" t="s">
        <v>406</v>
      </c>
      <c r="C54" s="289" t="s">
        <v>485</v>
      </c>
      <c r="D54" s="290">
        <v>22283</v>
      </c>
      <c r="E54" s="290">
        <v>22301</v>
      </c>
      <c r="F54" s="290">
        <v>22181</v>
      </c>
      <c r="G54" s="290">
        <v>22061</v>
      </c>
      <c r="H54" s="290">
        <v>14667</v>
      </c>
      <c r="I54" s="290">
        <v>0</v>
      </c>
      <c r="J54" s="290">
        <v>0</v>
      </c>
      <c r="K54" s="291">
        <f t="shared" si="0"/>
        <v>103493</v>
      </c>
      <c r="L54" s="219">
        <v>22421</v>
      </c>
      <c r="M54" s="292">
        <f t="shared" si="1"/>
        <v>138</v>
      </c>
      <c r="N54" s="216"/>
      <c r="O54" s="216"/>
      <c r="P54" s="216"/>
      <c r="Q54" s="216"/>
      <c r="R54" s="216"/>
    </row>
    <row r="55" spans="1:18" s="217" customFormat="1" ht="38.25">
      <c r="A55" s="288" t="s">
        <v>113</v>
      </c>
      <c r="B55" s="288" t="s">
        <v>194</v>
      </c>
      <c r="C55" s="289" t="s">
        <v>193</v>
      </c>
      <c r="D55" s="290">
        <v>38565</v>
      </c>
      <c r="E55" s="290">
        <v>0</v>
      </c>
      <c r="F55" s="290">
        <v>0</v>
      </c>
      <c r="G55" s="290">
        <v>0</v>
      </c>
      <c r="H55" s="290">
        <v>0</v>
      </c>
      <c r="I55" s="290">
        <v>0</v>
      </c>
      <c r="J55" s="290">
        <v>0</v>
      </c>
      <c r="K55" s="291">
        <f t="shared" si="0"/>
        <v>38565</v>
      </c>
      <c r="L55" s="219">
        <v>38394</v>
      </c>
      <c r="M55" s="292">
        <f t="shared" si="1"/>
        <v>-171</v>
      </c>
      <c r="N55" s="216"/>
      <c r="O55" s="216"/>
      <c r="P55" s="216"/>
      <c r="Q55" s="216"/>
      <c r="R55" s="216"/>
    </row>
    <row r="56" spans="1:18" s="217" customFormat="1" ht="38.25">
      <c r="A56" s="288" t="s">
        <v>113</v>
      </c>
      <c r="B56" s="288" t="s">
        <v>192</v>
      </c>
      <c r="C56" s="289" t="s">
        <v>193</v>
      </c>
      <c r="D56" s="290">
        <v>24351</v>
      </c>
      <c r="E56" s="290">
        <v>24241</v>
      </c>
      <c r="F56" s="290">
        <v>18094</v>
      </c>
      <c r="G56" s="290">
        <v>0</v>
      </c>
      <c r="H56" s="290">
        <v>0</v>
      </c>
      <c r="I56" s="290">
        <v>0</v>
      </c>
      <c r="J56" s="290">
        <v>0</v>
      </c>
      <c r="K56" s="291">
        <f t="shared" si="0"/>
        <v>66686</v>
      </c>
      <c r="L56" s="219">
        <v>24373</v>
      </c>
      <c r="M56" s="292">
        <f t="shared" si="1"/>
        <v>22</v>
      </c>
      <c r="N56" s="216"/>
      <c r="O56" s="216"/>
      <c r="P56" s="216"/>
      <c r="Q56" s="216"/>
      <c r="R56" s="216"/>
    </row>
    <row r="57" spans="1:18" s="217" customFormat="1" ht="25.5">
      <c r="A57" s="288" t="s">
        <v>113</v>
      </c>
      <c r="B57" s="288" t="s">
        <v>409</v>
      </c>
      <c r="C57" s="289" t="s">
        <v>195</v>
      </c>
      <c r="D57" s="290">
        <v>10867</v>
      </c>
      <c r="E57" s="290">
        <v>11121</v>
      </c>
      <c r="F57" s="290">
        <v>11063</v>
      </c>
      <c r="G57" s="290">
        <v>11004</v>
      </c>
      <c r="H57" s="290">
        <v>10946</v>
      </c>
      <c r="I57" s="290">
        <v>10887</v>
      </c>
      <c r="J57" s="290">
        <v>123260</v>
      </c>
      <c r="K57" s="291">
        <f t="shared" si="0"/>
        <v>189148</v>
      </c>
      <c r="L57" s="219">
        <v>11180</v>
      </c>
      <c r="M57" s="292">
        <f t="shared" si="1"/>
        <v>313</v>
      </c>
      <c r="N57" s="216"/>
      <c r="O57" s="216"/>
      <c r="P57" s="216"/>
      <c r="Q57" s="216"/>
      <c r="R57" s="216"/>
    </row>
    <row r="58" spans="1:18" s="217" customFormat="1" ht="39" customHeight="1">
      <c r="A58" s="288" t="s">
        <v>113</v>
      </c>
      <c r="B58" s="288" t="s">
        <v>450</v>
      </c>
      <c r="C58" s="289" t="s">
        <v>486</v>
      </c>
      <c r="D58" s="290">
        <v>37550</v>
      </c>
      <c r="E58" s="290">
        <v>39110</v>
      </c>
      <c r="F58" s="290">
        <v>38889</v>
      </c>
      <c r="G58" s="290">
        <v>38668</v>
      </c>
      <c r="H58" s="290">
        <v>38447</v>
      </c>
      <c r="I58" s="290">
        <v>38227</v>
      </c>
      <c r="J58" s="290">
        <v>450358</v>
      </c>
      <c r="K58" s="291">
        <f t="shared" si="0"/>
        <v>681249</v>
      </c>
      <c r="L58" s="219">
        <v>39331</v>
      </c>
      <c r="M58" s="292">
        <f t="shared" si="1"/>
        <v>1781</v>
      </c>
      <c r="N58" s="216"/>
      <c r="O58" s="216"/>
      <c r="P58" s="216"/>
      <c r="Q58" s="216"/>
      <c r="R58" s="216"/>
    </row>
    <row r="59" spans="1:18" s="217" customFormat="1" ht="41.25" customHeight="1">
      <c r="A59" s="288" t="s">
        <v>113</v>
      </c>
      <c r="B59" s="288" t="s">
        <v>445</v>
      </c>
      <c r="C59" s="289" t="s">
        <v>486</v>
      </c>
      <c r="D59" s="290">
        <v>42255</v>
      </c>
      <c r="E59" s="290">
        <v>72838</v>
      </c>
      <c r="F59" s="290">
        <v>72425</v>
      </c>
      <c r="G59" s="290">
        <v>72012</v>
      </c>
      <c r="H59" s="290">
        <v>71599</v>
      </c>
      <c r="I59" s="290">
        <v>71186</v>
      </c>
      <c r="J59" s="290">
        <v>788955</v>
      </c>
      <c r="K59" s="291">
        <f t="shared" si="0"/>
        <v>1191270</v>
      </c>
      <c r="L59" s="219">
        <v>43100</v>
      </c>
      <c r="M59" s="292">
        <f t="shared" si="1"/>
        <v>845</v>
      </c>
      <c r="N59" s="216"/>
      <c r="O59" s="216"/>
      <c r="P59" s="216"/>
      <c r="Q59" s="216"/>
      <c r="R59" s="216"/>
    </row>
    <row r="60" spans="1:18" s="217" customFormat="1" ht="51">
      <c r="A60" s="288" t="s">
        <v>113</v>
      </c>
      <c r="B60" s="288" t="s">
        <v>423</v>
      </c>
      <c r="C60" s="289" t="s">
        <v>486</v>
      </c>
      <c r="D60" s="290">
        <v>23515</v>
      </c>
      <c r="E60" s="290">
        <v>24024</v>
      </c>
      <c r="F60" s="290">
        <v>23882</v>
      </c>
      <c r="G60" s="290">
        <v>23739</v>
      </c>
      <c r="H60" s="290">
        <v>23597</v>
      </c>
      <c r="I60" s="290">
        <v>23455</v>
      </c>
      <c r="J60" s="290">
        <v>92397</v>
      </c>
      <c r="K60" s="291">
        <f t="shared" si="0"/>
        <v>234609</v>
      </c>
      <c r="L60" s="219">
        <v>24166</v>
      </c>
      <c r="M60" s="292">
        <f t="shared" si="1"/>
        <v>651</v>
      </c>
      <c r="N60" s="216"/>
      <c r="O60" s="216"/>
      <c r="P60" s="216"/>
      <c r="Q60" s="216"/>
      <c r="R60" s="216"/>
    </row>
    <row r="61" spans="1:18" s="217" customFormat="1" ht="68.25" customHeight="1">
      <c r="A61" s="288" t="s">
        <v>113</v>
      </c>
      <c r="B61" s="288" t="s">
        <v>443</v>
      </c>
      <c r="C61" s="289" t="s">
        <v>486</v>
      </c>
      <c r="D61" s="290">
        <v>25406</v>
      </c>
      <c r="E61" s="290">
        <v>25962</v>
      </c>
      <c r="F61" s="290">
        <v>25808</v>
      </c>
      <c r="G61" s="290">
        <v>25655</v>
      </c>
      <c r="H61" s="290">
        <v>25501</v>
      </c>
      <c r="I61" s="290">
        <v>25347</v>
      </c>
      <c r="J61" s="290">
        <v>99851</v>
      </c>
      <c r="K61" s="291">
        <f t="shared" si="0"/>
        <v>253530</v>
      </c>
      <c r="L61" s="219">
        <v>26116</v>
      </c>
      <c r="M61" s="292">
        <f t="shared" si="1"/>
        <v>710</v>
      </c>
      <c r="N61" s="216"/>
      <c r="O61" s="216"/>
      <c r="P61" s="216"/>
      <c r="Q61" s="216"/>
      <c r="R61" s="216"/>
    </row>
    <row r="62" spans="1:18" s="217" customFormat="1" ht="55.5" customHeight="1">
      <c r="A62" s="288" t="s">
        <v>113</v>
      </c>
      <c r="B62" s="288" t="s">
        <v>448</v>
      </c>
      <c r="C62" s="289" t="s">
        <v>486</v>
      </c>
      <c r="D62" s="290">
        <v>28149</v>
      </c>
      <c r="E62" s="290">
        <v>29166</v>
      </c>
      <c r="F62" s="290">
        <v>28998</v>
      </c>
      <c r="G62" s="290">
        <v>28830</v>
      </c>
      <c r="H62" s="290">
        <v>28663</v>
      </c>
      <c r="I62" s="290">
        <v>28495</v>
      </c>
      <c r="J62" s="290">
        <v>248906</v>
      </c>
      <c r="K62" s="291">
        <f t="shared" si="0"/>
        <v>421207</v>
      </c>
      <c r="L62" s="219">
        <v>29333</v>
      </c>
      <c r="M62" s="292">
        <f t="shared" si="1"/>
        <v>1184</v>
      </c>
      <c r="N62" s="216"/>
      <c r="O62" s="216"/>
      <c r="P62" s="216"/>
      <c r="Q62" s="216"/>
      <c r="R62" s="216"/>
    </row>
    <row r="63" spans="1:18" s="217" customFormat="1" ht="51">
      <c r="A63" s="288" t="s">
        <v>113</v>
      </c>
      <c r="B63" s="288" t="s">
        <v>487</v>
      </c>
      <c r="C63" s="289" t="s">
        <v>486</v>
      </c>
      <c r="D63" s="290">
        <v>5465</v>
      </c>
      <c r="E63" s="290">
        <v>5770</v>
      </c>
      <c r="F63" s="290">
        <v>5737</v>
      </c>
      <c r="G63" s="290">
        <v>5705</v>
      </c>
      <c r="H63" s="290">
        <v>5672</v>
      </c>
      <c r="I63" s="290">
        <v>5640</v>
      </c>
      <c r="J63" s="290">
        <v>66441</v>
      </c>
      <c r="K63" s="291">
        <f t="shared" si="0"/>
        <v>100430</v>
      </c>
      <c r="L63" s="219">
        <v>5802</v>
      </c>
      <c r="M63" s="292">
        <f t="shared" si="1"/>
        <v>337</v>
      </c>
      <c r="N63" s="216"/>
      <c r="O63" s="216"/>
      <c r="P63" s="216"/>
      <c r="Q63" s="216"/>
      <c r="R63" s="216"/>
    </row>
    <row r="64" spans="1:18" s="217" customFormat="1" ht="51">
      <c r="A64" s="288" t="s">
        <v>113</v>
      </c>
      <c r="B64" s="288" t="s">
        <v>441</v>
      </c>
      <c r="C64" s="289" t="s">
        <v>486</v>
      </c>
      <c r="D64" s="290">
        <v>27625</v>
      </c>
      <c r="E64" s="290">
        <v>28210</v>
      </c>
      <c r="F64" s="290">
        <v>28043</v>
      </c>
      <c r="G64" s="290">
        <v>27876</v>
      </c>
      <c r="H64" s="290">
        <v>27710</v>
      </c>
      <c r="I64" s="290">
        <v>27542</v>
      </c>
      <c r="J64" s="290">
        <v>108499</v>
      </c>
      <c r="K64" s="291">
        <f t="shared" si="0"/>
        <v>275505</v>
      </c>
      <c r="L64" s="219">
        <v>28378</v>
      </c>
      <c r="M64" s="292">
        <f t="shared" si="1"/>
        <v>753</v>
      </c>
      <c r="N64" s="216"/>
      <c r="O64" s="216"/>
      <c r="P64" s="216"/>
      <c r="Q64" s="216"/>
      <c r="R64" s="216"/>
    </row>
    <row r="65" spans="1:18" s="217" customFormat="1" ht="38.25">
      <c r="A65" s="288" t="s">
        <v>113</v>
      </c>
      <c r="B65" s="288" t="s">
        <v>439</v>
      </c>
      <c r="C65" s="289" t="s">
        <v>486</v>
      </c>
      <c r="D65" s="290">
        <v>27369</v>
      </c>
      <c r="E65" s="290">
        <v>28330</v>
      </c>
      <c r="F65" s="290">
        <v>28167</v>
      </c>
      <c r="G65" s="290">
        <v>28004</v>
      </c>
      <c r="H65" s="290">
        <v>27842</v>
      </c>
      <c r="I65" s="290">
        <v>27678</v>
      </c>
      <c r="J65" s="290">
        <v>241775</v>
      </c>
      <c r="K65" s="291">
        <f t="shared" si="0"/>
        <v>409165</v>
      </c>
      <c r="L65" s="219">
        <v>28493</v>
      </c>
      <c r="M65" s="292">
        <f t="shared" si="1"/>
        <v>1124</v>
      </c>
      <c r="N65" s="216"/>
      <c r="O65" s="216"/>
      <c r="P65" s="216"/>
      <c r="Q65" s="216"/>
      <c r="R65" s="216"/>
    </row>
    <row r="66" spans="1:18" s="217" customFormat="1" ht="95.25" customHeight="1">
      <c r="A66" s="288" t="s">
        <v>113</v>
      </c>
      <c r="B66" s="288" t="s">
        <v>430</v>
      </c>
      <c r="C66" s="289" t="s">
        <v>488</v>
      </c>
      <c r="D66" s="290">
        <v>113048</v>
      </c>
      <c r="E66" s="290">
        <v>113814</v>
      </c>
      <c r="F66" s="290">
        <v>113123</v>
      </c>
      <c r="G66" s="290">
        <v>112432</v>
      </c>
      <c r="H66" s="290">
        <v>111740</v>
      </c>
      <c r="I66" s="290">
        <v>55611</v>
      </c>
      <c r="J66" s="290">
        <v>0</v>
      </c>
      <c r="K66" s="291">
        <f t="shared" si="0"/>
        <v>619768</v>
      </c>
      <c r="L66" s="219">
        <v>114506</v>
      </c>
      <c r="M66" s="292">
        <f t="shared" si="1"/>
        <v>1458</v>
      </c>
      <c r="N66" s="216"/>
      <c r="O66" s="216"/>
      <c r="P66" s="216"/>
      <c r="Q66" s="216"/>
      <c r="R66" s="216"/>
    </row>
    <row r="67" spans="1:18" s="217" customFormat="1" ht="44.25" customHeight="1">
      <c r="A67" s="288" t="s">
        <v>113</v>
      </c>
      <c r="B67" s="288" t="s">
        <v>489</v>
      </c>
      <c r="C67" s="289" t="s">
        <v>490</v>
      </c>
      <c r="D67" s="290">
        <v>34429</v>
      </c>
      <c r="E67" s="290">
        <v>34307</v>
      </c>
      <c r="F67" s="290">
        <v>34159</v>
      </c>
      <c r="G67" s="290">
        <v>34012</v>
      </c>
      <c r="H67" s="290">
        <v>33864</v>
      </c>
      <c r="I67" s="290">
        <v>16877</v>
      </c>
      <c r="J67" s="290">
        <v>0</v>
      </c>
      <c r="K67" s="291">
        <f t="shared" si="0"/>
        <v>187648</v>
      </c>
      <c r="L67" s="219">
        <v>34454</v>
      </c>
      <c r="M67" s="292">
        <f t="shared" si="1"/>
        <v>25</v>
      </c>
      <c r="N67" s="216"/>
      <c r="O67" s="216"/>
      <c r="P67" s="216"/>
      <c r="Q67" s="216"/>
      <c r="R67" s="216"/>
    </row>
    <row r="68" spans="1:18" s="217" customFormat="1" ht="38.25">
      <c r="A68" s="288" t="s">
        <v>113</v>
      </c>
      <c r="B68" s="288" t="s">
        <v>452</v>
      </c>
      <c r="C68" s="289" t="s">
        <v>490</v>
      </c>
      <c r="D68" s="290">
        <v>49692</v>
      </c>
      <c r="E68" s="290">
        <v>24709</v>
      </c>
      <c r="F68" s="290">
        <v>0</v>
      </c>
      <c r="G68" s="290">
        <v>0</v>
      </c>
      <c r="H68" s="290">
        <v>0</v>
      </c>
      <c r="I68" s="290">
        <v>0</v>
      </c>
      <c r="J68" s="290">
        <v>0</v>
      </c>
      <c r="K68" s="291">
        <f t="shared" si="0"/>
        <v>74401</v>
      </c>
      <c r="L68" s="219">
        <v>49580</v>
      </c>
      <c r="M68" s="292">
        <f t="shared" si="1"/>
        <v>-112</v>
      </c>
      <c r="N68" s="216"/>
      <c r="O68" s="216"/>
      <c r="P68" s="216"/>
      <c r="Q68" s="216"/>
      <c r="R68" s="216"/>
    </row>
    <row r="69" spans="1:18" s="217" customFormat="1" ht="51">
      <c r="A69" s="288" t="s">
        <v>113</v>
      </c>
      <c r="B69" s="288" t="s">
        <v>425</v>
      </c>
      <c r="C69" s="289" t="s">
        <v>490</v>
      </c>
      <c r="D69" s="290">
        <v>84517</v>
      </c>
      <c r="E69" s="290">
        <v>84030</v>
      </c>
      <c r="F69" s="290">
        <v>83664</v>
      </c>
      <c r="G69" s="290">
        <v>41695</v>
      </c>
      <c r="H69" s="290">
        <v>0</v>
      </c>
      <c r="I69" s="290">
        <v>0</v>
      </c>
      <c r="J69" s="290">
        <v>0</v>
      </c>
      <c r="K69" s="291">
        <f t="shared" si="0"/>
        <v>293906</v>
      </c>
      <c r="L69" s="219">
        <v>84395</v>
      </c>
      <c r="M69" s="292">
        <f t="shared" si="1"/>
        <v>-122</v>
      </c>
      <c r="N69" s="216"/>
      <c r="O69" s="216"/>
      <c r="P69" s="216"/>
      <c r="Q69" s="216"/>
      <c r="R69" s="216"/>
    </row>
    <row r="70" spans="1:18" s="217" customFormat="1" ht="51">
      <c r="A70" s="288" t="s">
        <v>113</v>
      </c>
      <c r="B70" s="288" t="s">
        <v>468</v>
      </c>
      <c r="C70" s="289" t="s">
        <v>491</v>
      </c>
      <c r="D70" s="290">
        <v>3207</v>
      </c>
      <c r="E70" s="290">
        <v>54549</v>
      </c>
      <c r="F70" s="290">
        <v>44324</v>
      </c>
      <c r="G70" s="290">
        <v>54098</v>
      </c>
      <c r="H70" s="290">
        <v>53873</v>
      </c>
      <c r="I70" s="290">
        <v>53647</v>
      </c>
      <c r="J70" s="290">
        <v>664259</v>
      </c>
      <c r="K70" s="291">
        <f t="shared" si="0"/>
        <v>927957</v>
      </c>
      <c r="L70" s="219">
        <v>54774</v>
      </c>
      <c r="M70" s="293">
        <f t="shared" si="1"/>
        <v>51567</v>
      </c>
      <c r="N70" s="216"/>
      <c r="O70" s="216"/>
      <c r="P70" s="216"/>
      <c r="Q70" s="216"/>
      <c r="R70" s="216"/>
    </row>
    <row r="71" spans="1:18" s="217" customFormat="1" ht="51">
      <c r="A71" s="288" t="s">
        <v>113</v>
      </c>
      <c r="B71" s="288" t="s">
        <v>492</v>
      </c>
      <c r="C71" s="289" t="s">
        <v>491</v>
      </c>
      <c r="D71" s="290">
        <v>2364</v>
      </c>
      <c r="E71" s="290">
        <v>38475</v>
      </c>
      <c r="F71" s="290">
        <v>38316</v>
      </c>
      <c r="G71" s="290">
        <v>38157</v>
      </c>
      <c r="H71" s="290">
        <v>37998</v>
      </c>
      <c r="I71" s="290">
        <v>37839</v>
      </c>
      <c r="J71" s="290">
        <v>468518</v>
      </c>
      <c r="K71" s="291">
        <f t="shared" si="0"/>
        <v>661667</v>
      </c>
      <c r="L71" s="219">
        <v>38634</v>
      </c>
      <c r="M71" s="293">
        <f t="shared" si="1"/>
        <v>36270</v>
      </c>
      <c r="N71" s="216"/>
      <c r="O71" s="216"/>
      <c r="P71" s="216"/>
      <c r="Q71" s="216"/>
      <c r="R71" s="216"/>
    </row>
    <row r="72" spans="1:18" s="217" customFormat="1" ht="51">
      <c r="A72" s="288" t="s">
        <v>113</v>
      </c>
      <c r="B72" s="288" t="s">
        <v>455</v>
      </c>
      <c r="C72" s="289" t="s">
        <v>491</v>
      </c>
      <c r="D72" s="290">
        <v>1130</v>
      </c>
      <c r="E72" s="290">
        <v>18063</v>
      </c>
      <c r="F72" s="290">
        <v>17989</v>
      </c>
      <c r="G72" s="290">
        <v>17914</v>
      </c>
      <c r="H72" s="290">
        <v>17839</v>
      </c>
      <c r="I72" s="290">
        <v>17765</v>
      </c>
      <c r="J72" s="290">
        <v>219964</v>
      </c>
      <c r="K72" s="291">
        <f t="shared" si="0"/>
        <v>310664</v>
      </c>
      <c r="L72" s="219">
        <v>18138</v>
      </c>
      <c r="M72" s="293">
        <f t="shared" si="1"/>
        <v>17008</v>
      </c>
      <c r="N72" s="216"/>
      <c r="O72" s="216"/>
      <c r="P72" s="216"/>
      <c r="Q72" s="216"/>
      <c r="R72" s="216"/>
    </row>
    <row r="73" spans="1:18" s="217" customFormat="1" ht="45.75" customHeight="1">
      <c r="A73" s="288" t="s">
        <v>113</v>
      </c>
      <c r="B73" s="288" t="s">
        <v>461</v>
      </c>
      <c r="C73" s="289" t="s">
        <v>493</v>
      </c>
      <c r="D73" s="290">
        <v>9253</v>
      </c>
      <c r="E73" s="290">
        <v>9197</v>
      </c>
      <c r="F73" s="290">
        <v>9168</v>
      </c>
      <c r="G73" s="290">
        <v>9139</v>
      </c>
      <c r="H73" s="290">
        <v>9110</v>
      </c>
      <c r="I73" s="290">
        <v>9082</v>
      </c>
      <c r="J73" s="290">
        <v>0</v>
      </c>
      <c r="K73" s="291">
        <f t="shared" ref="K73:K84" si="2">SUM(D73:J73)</f>
        <v>54949</v>
      </c>
      <c r="L73" s="219">
        <v>9226</v>
      </c>
      <c r="M73" s="292">
        <f t="shared" ref="M73:M82" si="3">L73-D73</f>
        <v>-27</v>
      </c>
      <c r="N73" s="216"/>
      <c r="O73" s="216"/>
      <c r="P73" s="216"/>
      <c r="Q73" s="216"/>
      <c r="R73" s="216"/>
    </row>
    <row r="74" spans="1:18" s="217" customFormat="1" ht="54.75" customHeight="1">
      <c r="A74" s="288" t="s">
        <v>113</v>
      </c>
      <c r="B74" s="288" t="s">
        <v>494</v>
      </c>
      <c r="C74" s="289" t="s">
        <v>493</v>
      </c>
      <c r="D74" s="290">
        <v>7628</v>
      </c>
      <c r="E74" s="290">
        <v>7581</v>
      </c>
      <c r="F74" s="290">
        <v>7557</v>
      </c>
      <c r="G74" s="290">
        <v>7534</v>
      </c>
      <c r="H74" s="290">
        <v>7510</v>
      </c>
      <c r="I74" s="290">
        <v>7486</v>
      </c>
      <c r="J74" s="290">
        <v>0</v>
      </c>
      <c r="K74" s="291">
        <f t="shared" si="2"/>
        <v>45296</v>
      </c>
      <c r="L74" s="219">
        <v>7605</v>
      </c>
      <c r="M74" s="292">
        <f t="shared" si="3"/>
        <v>-23</v>
      </c>
      <c r="N74" s="216"/>
      <c r="O74" s="216"/>
      <c r="P74" s="216"/>
      <c r="Q74" s="216"/>
      <c r="R74" s="216"/>
    </row>
    <row r="75" spans="1:18" s="217" customFormat="1" ht="41.25" customHeight="1">
      <c r="A75" s="288" t="s">
        <v>113</v>
      </c>
      <c r="B75" s="288" t="s">
        <v>560</v>
      </c>
      <c r="C75" s="289" t="s">
        <v>561</v>
      </c>
      <c r="D75" s="290">
        <v>1865</v>
      </c>
      <c r="E75" s="290">
        <v>34121</v>
      </c>
      <c r="F75" s="290">
        <v>34021</v>
      </c>
      <c r="G75" s="290">
        <v>33920</v>
      </c>
      <c r="H75" s="290">
        <v>33819</v>
      </c>
      <c r="I75" s="290">
        <v>33718</v>
      </c>
      <c r="J75" s="290">
        <v>445337</v>
      </c>
      <c r="K75" s="291">
        <f t="shared" si="2"/>
        <v>616801</v>
      </c>
      <c r="L75" s="219">
        <v>922</v>
      </c>
      <c r="M75" s="292">
        <f t="shared" si="3"/>
        <v>-943</v>
      </c>
      <c r="N75" s="216"/>
      <c r="O75" s="216"/>
      <c r="P75" s="216"/>
      <c r="Q75" s="216"/>
      <c r="R75" s="216"/>
    </row>
    <row r="76" spans="1:18" s="217" customFormat="1" ht="45" customHeight="1">
      <c r="A76" s="288" t="s">
        <v>113</v>
      </c>
      <c r="B76" s="288" t="s">
        <v>562</v>
      </c>
      <c r="C76" s="289" t="s">
        <v>561</v>
      </c>
      <c r="D76" s="290">
        <v>922</v>
      </c>
      <c r="E76" s="290">
        <v>16868</v>
      </c>
      <c r="F76" s="290">
        <v>16818</v>
      </c>
      <c r="G76" s="290">
        <v>16769</v>
      </c>
      <c r="H76" s="290">
        <v>16718</v>
      </c>
      <c r="I76" s="290">
        <v>16669</v>
      </c>
      <c r="J76" s="290">
        <v>220157</v>
      </c>
      <c r="K76" s="291">
        <f t="shared" si="2"/>
        <v>304921</v>
      </c>
      <c r="L76" s="219">
        <v>1865</v>
      </c>
      <c r="M76" s="292">
        <f t="shared" si="3"/>
        <v>943</v>
      </c>
      <c r="N76" s="216"/>
      <c r="O76" s="216"/>
      <c r="P76" s="216"/>
      <c r="Q76" s="216"/>
      <c r="R76" s="216"/>
    </row>
    <row r="77" spans="1:18" s="217" customFormat="1" ht="56.25" customHeight="1">
      <c r="A77" s="288" t="s">
        <v>113</v>
      </c>
      <c r="B77" s="288" t="s">
        <v>563</v>
      </c>
      <c r="C77" s="289" t="s">
        <v>564</v>
      </c>
      <c r="D77" s="290">
        <v>1035</v>
      </c>
      <c r="E77" s="290">
        <v>16606</v>
      </c>
      <c r="F77" s="290">
        <v>16550</v>
      </c>
      <c r="G77" s="290">
        <v>16494</v>
      </c>
      <c r="H77" s="290">
        <v>16438</v>
      </c>
      <c r="I77" s="290">
        <v>16382</v>
      </c>
      <c r="J77" s="290">
        <v>215676</v>
      </c>
      <c r="K77" s="291">
        <f t="shared" si="2"/>
        <v>299181</v>
      </c>
      <c r="L77" s="219">
        <v>853</v>
      </c>
      <c r="M77" s="292">
        <f t="shared" si="3"/>
        <v>-182</v>
      </c>
      <c r="N77" s="216"/>
      <c r="O77" s="216"/>
      <c r="P77" s="216"/>
      <c r="Q77" s="216"/>
      <c r="R77" s="216"/>
    </row>
    <row r="78" spans="1:18" s="217" customFormat="1" ht="42.75" customHeight="1">
      <c r="A78" s="288" t="s">
        <v>113</v>
      </c>
      <c r="B78" s="288" t="s">
        <v>565</v>
      </c>
      <c r="C78" s="289" t="s">
        <v>564</v>
      </c>
      <c r="D78" s="290">
        <v>853</v>
      </c>
      <c r="E78" s="290">
        <v>28773</v>
      </c>
      <c r="F78" s="290">
        <v>28673</v>
      </c>
      <c r="G78" s="290">
        <v>28572</v>
      </c>
      <c r="H78" s="290">
        <v>28472</v>
      </c>
      <c r="I78" s="290">
        <v>28372</v>
      </c>
      <c r="J78" s="290">
        <v>98510</v>
      </c>
      <c r="K78" s="291">
        <f t="shared" si="2"/>
        <v>242225</v>
      </c>
      <c r="L78" s="219">
        <v>1035</v>
      </c>
      <c r="M78" s="292">
        <f t="shared" si="3"/>
        <v>182</v>
      </c>
      <c r="N78" s="216"/>
      <c r="O78" s="216"/>
      <c r="P78" s="216"/>
      <c r="Q78" s="216"/>
      <c r="R78" s="216"/>
    </row>
    <row r="79" spans="1:18" s="217" customFormat="1" ht="57.75" customHeight="1">
      <c r="A79" s="288" t="s">
        <v>113</v>
      </c>
      <c r="B79" s="288" t="s">
        <v>566</v>
      </c>
      <c r="C79" s="289" t="s">
        <v>567</v>
      </c>
      <c r="D79" s="290">
        <v>2240</v>
      </c>
      <c r="E79" s="290">
        <v>42668</v>
      </c>
      <c r="F79" s="290">
        <v>42548</v>
      </c>
      <c r="G79" s="290">
        <v>42429</v>
      </c>
      <c r="H79" s="290">
        <v>42310</v>
      </c>
      <c r="I79" s="290">
        <v>42190</v>
      </c>
      <c r="J79" s="290">
        <v>568006</v>
      </c>
      <c r="K79" s="291">
        <f t="shared" si="2"/>
        <v>782391</v>
      </c>
      <c r="L79" s="219">
        <v>2240</v>
      </c>
      <c r="M79" s="292">
        <f t="shared" si="3"/>
        <v>0</v>
      </c>
      <c r="N79" s="216"/>
      <c r="O79" s="216"/>
      <c r="P79" s="216"/>
      <c r="Q79" s="216"/>
      <c r="R79" s="216"/>
    </row>
    <row r="80" spans="1:18" s="217" customFormat="1" ht="43.5" customHeight="1">
      <c r="A80" s="288" t="s">
        <v>113</v>
      </c>
      <c r="B80" s="288" t="s">
        <v>568</v>
      </c>
      <c r="C80" s="289" t="s">
        <v>567</v>
      </c>
      <c r="D80" s="290">
        <v>1526</v>
      </c>
      <c r="E80" s="290">
        <v>39114</v>
      </c>
      <c r="F80" s="290">
        <v>39003</v>
      </c>
      <c r="G80" s="290">
        <v>38892</v>
      </c>
      <c r="H80" s="290">
        <v>38781</v>
      </c>
      <c r="I80" s="290">
        <v>38670</v>
      </c>
      <c r="J80" s="290">
        <v>333628</v>
      </c>
      <c r="K80" s="291">
        <f t="shared" si="2"/>
        <v>529614</v>
      </c>
      <c r="L80" s="219">
        <v>1525</v>
      </c>
      <c r="M80" s="292">
        <f t="shared" si="3"/>
        <v>-1</v>
      </c>
      <c r="N80" s="216"/>
      <c r="O80" s="216"/>
      <c r="P80" s="216"/>
      <c r="Q80" s="216"/>
      <c r="R80" s="216"/>
    </row>
    <row r="81" spans="1:33" s="217" customFormat="1" ht="43.5" customHeight="1">
      <c r="A81" s="288" t="s">
        <v>113</v>
      </c>
      <c r="B81" s="288" t="s">
        <v>568</v>
      </c>
      <c r="C81" s="289" t="s">
        <v>569</v>
      </c>
      <c r="D81" s="290">
        <v>820</v>
      </c>
      <c r="E81" s="290">
        <v>31075</v>
      </c>
      <c r="F81" s="290">
        <v>30982</v>
      </c>
      <c r="G81" s="290">
        <v>30888</v>
      </c>
      <c r="H81" s="290">
        <v>30795</v>
      </c>
      <c r="I81" s="290">
        <v>30701</v>
      </c>
      <c r="J81" s="290">
        <v>114295</v>
      </c>
      <c r="K81" s="291">
        <f t="shared" si="2"/>
        <v>269556</v>
      </c>
      <c r="L81" s="219">
        <v>820</v>
      </c>
      <c r="M81" s="292">
        <f t="shared" si="3"/>
        <v>0</v>
      </c>
      <c r="N81" s="216"/>
      <c r="O81" s="216"/>
      <c r="P81" s="216"/>
      <c r="Q81" s="216"/>
      <c r="R81" s="216"/>
    </row>
    <row r="82" spans="1:33" s="217" customFormat="1" ht="43.5" customHeight="1">
      <c r="A82" s="288" t="s">
        <v>113</v>
      </c>
      <c r="B82" s="288" t="s">
        <v>570</v>
      </c>
      <c r="C82" s="289" t="s">
        <v>571</v>
      </c>
      <c r="D82" s="290">
        <v>503</v>
      </c>
      <c r="E82" s="290">
        <v>51996</v>
      </c>
      <c r="F82" s="290">
        <v>51790</v>
      </c>
      <c r="G82" s="290">
        <v>51584</v>
      </c>
      <c r="H82" s="290">
        <v>38552</v>
      </c>
      <c r="I82" s="290">
        <v>0</v>
      </c>
      <c r="J82" s="290">
        <v>0</v>
      </c>
      <c r="K82" s="291">
        <f t="shared" si="2"/>
        <v>194425</v>
      </c>
      <c r="L82" s="219">
        <v>775</v>
      </c>
      <c r="M82" s="292">
        <f t="shared" si="3"/>
        <v>272</v>
      </c>
      <c r="N82" s="216"/>
      <c r="O82" s="216"/>
      <c r="P82" s="216"/>
      <c r="Q82" s="216"/>
      <c r="R82" s="216"/>
    </row>
    <row r="83" spans="1:33" s="217" customFormat="1" ht="43.5" customHeight="1">
      <c r="A83" s="294" t="s">
        <v>113</v>
      </c>
      <c r="B83" s="294" t="s">
        <v>570</v>
      </c>
      <c r="C83" s="295"/>
      <c r="D83" s="296">
        <v>700</v>
      </c>
      <c r="E83" s="296">
        <f>50448+686</f>
        <v>51134</v>
      </c>
      <c r="F83" s="296">
        <f>50448+510</f>
        <v>50958</v>
      </c>
      <c r="G83" s="296">
        <f>50448+332</f>
        <v>50780</v>
      </c>
      <c r="H83" s="296">
        <f>50448+120</f>
        <v>50568</v>
      </c>
      <c r="I83" s="296">
        <v>50425</v>
      </c>
      <c r="J83" s="296"/>
      <c r="K83" s="297">
        <f t="shared" si="2"/>
        <v>254565</v>
      </c>
      <c r="M83" s="292">
        <f>SUM(M8:M82)</f>
        <v>187314</v>
      </c>
      <c r="N83" s="216"/>
      <c r="O83" s="216"/>
      <c r="P83" s="216"/>
      <c r="Q83" s="216"/>
      <c r="R83" s="216"/>
      <c r="AF83" s="298"/>
    </row>
    <row r="84" spans="1:33" s="217" customFormat="1" ht="21.75" customHeight="1">
      <c r="A84" s="299" t="s">
        <v>113</v>
      </c>
      <c r="B84" s="300" t="s">
        <v>572</v>
      </c>
      <c r="C84" s="301"/>
      <c r="D84" s="301">
        <f>17488/2</f>
        <v>8744</v>
      </c>
      <c r="E84" s="301">
        <f>253881+17488</f>
        <v>271369</v>
      </c>
      <c r="F84" s="301">
        <f>253881+16597</f>
        <v>270478</v>
      </c>
      <c r="G84" s="301">
        <f>253881+15707</f>
        <v>269588</v>
      </c>
      <c r="H84" s="301">
        <f>253881+14815</f>
        <v>268696</v>
      </c>
      <c r="I84" s="301">
        <f>253881+13924</f>
        <v>267805</v>
      </c>
      <c r="J84" s="301">
        <v>3901398</v>
      </c>
      <c r="K84" s="297">
        <f t="shared" si="2"/>
        <v>5258078</v>
      </c>
      <c r="M84" s="216"/>
      <c r="N84" s="216"/>
      <c r="O84" s="216"/>
      <c r="P84" s="216"/>
      <c r="Q84" s="216"/>
      <c r="R84" s="216"/>
      <c r="AF84" s="298"/>
    </row>
    <row r="85" spans="1:33" s="209" customFormat="1">
      <c r="A85" s="302" t="s">
        <v>196</v>
      </c>
      <c r="B85" s="303" t="s">
        <v>197</v>
      </c>
      <c r="C85" s="303" t="s">
        <v>197</v>
      </c>
      <c r="D85" s="291">
        <f t="shared" ref="D85:K85" si="4">SUM(D8:D84)</f>
        <v>1747977</v>
      </c>
      <c r="E85" s="291">
        <f t="shared" si="4"/>
        <v>2366073</v>
      </c>
      <c r="F85" s="291">
        <f t="shared" si="4"/>
        <v>2210638</v>
      </c>
      <c r="G85" s="291">
        <f t="shared" si="4"/>
        <v>1833617</v>
      </c>
      <c r="H85" s="291">
        <f t="shared" si="4"/>
        <v>1715227</v>
      </c>
      <c r="I85" s="291">
        <f t="shared" si="4"/>
        <v>1465836</v>
      </c>
      <c r="J85" s="291">
        <f t="shared" si="4"/>
        <v>11947129</v>
      </c>
      <c r="K85" s="291">
        <f t="shared" si="4"/>
        <v>23286497</v>
      </c>
      <c r="M85" s="220"/>
      <c r="N85" s="220"/>
      <c r="O85" s="221"/>
      <c r="P85" s="220"/>
      <c r="Q85" s="220"/>
      <c r="R85" s="221"/>
      <c r="AF85" s="304"/>
      <c r="AG85" s="304"/>
    </row>
    <row r="86" spans="1:33" s="225" customFormat="1">
      <c r="A86" s="357" t="s">
        <v>198</v>
      </c>
      <c r="B86" s="357"/>
      <c r="C86" s="222"/>
      <c r="D86" s="305"/>
      <c r="E86" s="305"/>
      <c r="F86" s="305"/>
      <c r="G86" s="305"/>
      <c r="H86" s="305"/>
      <c r="I86" s="305"/>
      <c r="J86" s="305"/>
      <c r="K86" s="305"/>
      <c r="M86" s="223"/>
      <c r="N86" s="223"/>
      <c r="O86" s="224"/>
      <c r="P86" s="223"/>
      <c r="Q86" s="223"/>
      <c r="R86" s="224"/>
    </row>
    <row r="87" spans="1:33" s="225" customFormat="1">
      <c r="A87" s="306" t="s">
        <v>199</v>
      </c>
      <c r="B87" s="306" t="s">
        <v>200</v>
      </c>
      <c r="C87" s="303" t="s">
        <v>201</v>
      </c>
      <c r="D87" s="290">
        <v>289</v>
      </c>
      <c r="E87" s="290">
        <v>284</v>
      </c>
      <c r="F87" s="290">
        <v>280</v>
      </c>
      <c r="G87" s="290">
        <v>275</v>
      </c>
      <c r="H87" s="290">
        <v>271</v>
      </c>
      <c r="I87" s="290">
        <v>266</v>
      </c>
      <c r="J87" s="290">
        <v>1020</v>
      </c>
      <c r="K87" s="291">
        <f t="shared" ref="K87:K103" si="5">SUM(D87:J87)</f>
        <v>2685</v>
      </c>
      <c r="M87" s="223"/>
      <c r="N87" s="223"/>
      <c r="O87" s="224"/>
      <c r="P87" s="223"/>
      <c r="Q87" s="223"/>
      <c r="R87" s="224"/>
    </row>
    <row r="88" spans="1:33" s="225" customFormat="1">
      <c r="A88" s="306" t="s">
        <v>199</v>
      </c>
      <c r="B88" s="306" t="s">
        <v>202</v>
      </c>
      <c r="C88" s="303" t="s">
        <v>201</v>
      </c>
      <c r="D88" s="290">
        <v>967</v>
      </c>
      <c r="E88" s="290">
        <v>936</v>
      </c>
      <c r="F88" s="290">
        <v>905</v>
      </c>
      <c r="G88" s="290">
        <v>874</v>
      </c>
      <c r="H88" s="290">
        <v>842</v>
      </c>
      <c r="I88" s="290">
        <v>811</v>
      </c>
      <c r="J88" s="290">
        <v>2934</v>
      </c>
      <c r="K88" s="291">
        <f t="shared" si="5"/>
        <v>8269</v>
      </c>
      <c r="M88" s="223"/>
      <c r="N88" s="223"/>
      <c r="O88" s="224"/>
      <c r="P88" s="223"/>
      <c r="Q88" s="223"/>
      <c r="R88" s="224"/>
    </row>
    <row r="89" spans="1:33" s="225" customFormat="1">
      <c r="A89" s="306" t="s">
        <v>203</v>
      </c>
      <c r="B89" s="306" t="s">
        <v>200</v>
      </c>
      <c r="C89" s="303" t="s">
        <v>204</v>
      </c>
      <c r="D89" s="290">
        <v>390</v>
      </c>
      <c r="E89" s="290">
        <v>380</v>
      </c>
      <c r="F89" s="290">
        <v>371</v>
      </c>
      <c r="G89" s="290">
        <v>361</v>
      </c>
      <c r="H89" s="290">
        <v>352</v>
      </c>
      <c r="I89" s="290">
        <v>342</v>
      </c>
      <c r="J89" s="290">
        <v>656</v>
      </c>
      <c r="K89" s="291">
        <f t="shared" si="5"/>
        <v>2852</v>
      </c>
      <c r="M89" s="223"/>
      <c r="N89" s="223"/>
      <c r="O89" s="224"/>
      <c r="P89" s="223"/>
      <c r="Q89" s="223"/>
      <c r="R89" s="224"/>
    </row>
    <row r="90" spans="1:33" s="225" customFormat="1" ht="38.25">
      <c r="A90" s="306" t="s">
        <v>139</v>
      </c>
      <c r="B90" s="306" t="s">
        <v>205</v>
      </c>
      <c r="C90" s="303" t="s">
        <v>206</v>
      </c>
      <c r="D90" s="290">
        <v>30777</v>
      </c>
      <c r="E90" s="290">
        <v>30292</v>
      </c>
      <c r="F90" s="290">
        <v>29826</v>
      </c>
      <c r="G90" s="290">
        <v>29362</v>
      </c>
      <c r="H90" s="290">
        <v>28912</v>
      </c>
      <c r="I90" s="290">
        <v>28432</v>
      </c>
      <c r="J90" s="290">
        <v>258781</v>
      </c>
      <c r="K90" s="291">
        <f t="shared" si="5"/>
        <v>436382</v>
      </c>
      <c r="M90" s="223"/>
      <c r="N90" s="223"/>
      <c r="O90" s="224"/>
      <c r="P90" s="223"/>
      <c r="Q90" s="223"/>
      <c r="R90" s="224"/>
    </row>
    <row r="91" spans="1:33" s="225" customFormat="1" ht="38.25">
      <c r="A91" s="306" t="s">
        <v>139</v>
      </c>
      <c r="B91" s="306" t="s">
        <v>207</v>
      </c>
      <c r="C91" s="303" t="s">
        <v>206</v>
      </c>
      <c r="D91" s="290">
        <v>16446</v>
      </c>
      <c r="E91" s="290">
        <v>16187</v>
      </c>
      <c r="F91" s="290">
        <v>15938</v>
      </c>
      <c r="G91" s="290">
        <v>15690</v>
      </c>
      <c r="H91" s="290">
        <v>15449</v>
      </c>
      <c r="I91" s="290">
        <v>15193</v>
      </c>
      <c r="J91" s="290">
        <v>138226</v>
      </c>
      <c r="K91" s="291">
        <f t="shared" si="5"/>
        <v>233129</v>
      </c>
      <c r="M91" s="223"/>
      <c r="N91" s="223"/>
      <c r="O91" s="224"/>
      <c r="P91" s="223"/>
      <c r="Q91" s="223"/>
      <c r="R91" s="224"/>
    </row>
    <row r="92" spans="1:33" s="225" customFormat="1">
      <c r="A92" s="306" t="s">
        <v>199</v>
      </c>
      <c r="B92" s="306" t="s">
        <v>200</v>
      </c>
      <c r="C92" s="303" t="s">
        <v>208</v>
      </c>
      <c r="D92" s="290">
        <v>515</v>
      </c>
      <c r="E92" s="290">
        <v>504</v>
      </c>
      <c r="F92" s="290">
        <v>493</v>
      </c>
      <c r="G92" s="290">
        <v>482</v>
      </c>
      <c r="H92" s="290">
        <v>472</v>
      </c>
      <c r="I92" s="290">
        <v>461</v>
      </c>
      <c r="J92" s="290">
        <v>2142</v>
      </c>
      <c r="K92" s="291">
        <f t="shared" si="5"/>
        <v>5069</v>
      </c>
      <c r="M92" s="223"/>
      <c r="N92" s="223"/>
      <c r="O92" s="224"/>
      <c r="P92" s="223"/>
      <c r="Q92" s="223"/>
      <c r="R92" s="224"/>
    </row>
    <row r="93" spans="1:33" s="225" customFormat="1">
      <c r="A93" s="306" t="s">
        <v>199</v>
      </c>
      <c r="B93" s="306" t="s">
        <v>200</v>
      </c>
      <c r="C93" s="303" t="s">
        <v>209</v>
      </c>
      <c r="D93" s="290">
        <v>512</v>
      </c>
      <c r="E93" s="290">
        <v>500</v>
      </c>
      <c r="F93" s="290">
        <v>487</v>
      </c>
      <c r="G93" s="290">
        <v>475</v>
      </c>
      <c r="H93" s="290">
        <v>462</v>
      </c>
      <c r="I93" s="290">
        <v>450</v>
      </c>
      <c r="J93" s="290">
        <v>1675</v>
      </c>
      <c r="K93" s="291">
        <f t="shared" si="5"/>
        <v>4561</v>
      </c>
      <c r="M93" s="223"/>
      <c r="N93" s="223"/>
      <c r="O93" s="224"/>
      <c r="P93" s="223"/>
      <c r="Q93" s="223"/>
      <c r="R93" s="224"/>
    </row>
    <row r="94" spans="1:33" s="225" customFormat="1">
      <c r="A94" s="306" t="s">
        <v>203</v>
      </c>
      <c r="B94" s="306" t="s">
        <v>200</v>
      </c>
      <c r="C94" s="303" t="s">
        <v>210</v>
      </c>
      <c r="D94" s="290">
        <v>218</v>
      </c>
      <c r="E94" s="290">
        <v>212</v>
      </c>
      <c r="F94" s="290">
        <v>207</v>
      </c>
      <c r="G94" s="290">
        <v>202</v>
      </c>
      <c r="H94" s="290">
        <v>196</v>
      </c>
      <c r="I94" s="290">
        <v>191</v>
      </c>
      <c r="J94" s="290">
        <v>366</v>
      </c>
      <c r="K94" s="291">
        <f t="shared" si="5"/>
        <v>1592</v>
      </c>
      <c r="M94" s="223"/>
      <c r="N94" s="223"/>
      <c r="O94" s="224"/>
      <c r="P94" s="223"/>
      <c r="Q94" s="223"/>
      <c r="R94" s="224"/>
    </row>
    <row r="95" spans="1:33" s="225" customFormat="1">
      <c r="A95" s="306" t="s">
        <v>203</v>
      </c>
      <c r="B95" s="306" t="s">
        <v>200</v>
      </c>
      <c r="C95" s="303" t="s">
        <v>211</v>
      </c>
      <c r="D95" s="290">
        <v>0</v>
      </c>
      <c r="E95" s="290">
        <v>0</v>
      </c>
      <c r="F95" s="290">
        <v>0</v>
      </c>
      <c r="G95" s="290">
        <v>0</v>
      </c>
      <c r="H95" s="290">
        <v>0</v>
      </c>
      <c r="I95" s="290">
        <v>0</v>
      </c>
      <c r="J95" s="290">
        <v>0</v>
      </c>
      <c r="K95" s="291">
        <f t="shared" si="5"/>
        <v>0</v>
      </c>
      <c r="L95" s="223"/>
      <c r="M95" s="223"/>
      <c r="N95" s="223"/>
      <c r="O95" s="224"/>
      <c r="P95" s="223"/>
      <c r="Q95" s="223"/>
      <c r="R95" s="224"/>
    </row>
    <row r="96" spans="1:33" s="225" customFormat="1">
      <c r="A96" s="306" t="s">
        <v>203</v>
      </c>
      <c r="B96" s="306" t="s">
        <v>200</v>
      </c>
      <c r="C96" s="303" t="s">
        <v>211</v>
      </c>
      <c r="D96" s="290">
        <v>0</v>
      </c>
      <c r="E96" s="290">
        <v>0</v>
      </c>
      <c r="F96" s="290">
        <v>0</v>
      </c>
      <c r="G96" s="290">
        <v>0</v>
      </c>
      <c r="H96" s="290">
        <v>0</v>
      </c>
      <c r="I96" s="290">
        <v>0</v>
      </c>
      <c r="J96" s="290">
        <v>0</v>
      </c>
      <c r="K96" s="291">
        <f t="shared" si="5"/>
        <v>0</v>
      </c>
      <c r="L96" s="223"/>
      <c r="M96" s="223"/>
      <c r="N96" s="223"/>
      <c r="O96" s="224"/>
      <c r="P96" s="223"/>
      <c r="Q96" s="223"/>
      <c r="R96" s="224"/>
    </row>
    <row r="97" spans="1:32" s="225" customFormat="1" ht="63.75">
      <c r="A97" s="306" t="s">
        <v>139</v>
      </c>
      <c r="B97" s="306" t="s">
        <v>573</v>
      </c>
      <c r="C97" s="303" t="s">
        <v>212</v>
      </c>
      <c r="D97" s="290">
        <v>11266</v>
      </c>
      <c r="E97" s="290">
        <v>11211</v>
      </c>
      <c r="F97" s="290">
        <v>11158</v>
      </c>
      <c r="G97" s="290">
        <v>11104</v>
      </c>
      <c r="H97" s="290">
        <v>11053</v>
      </c>
      <c r="I97" s="290">
        <v>10998</v>
      </c>
      <c r="J97" s="290">
        <v>119370</v>
      </c>
      <c r="K97" s="291">
        <f t="shared" si="5"/>
        <v>186160</v>
      </c>
      <c r="L97" s="223"/>
      <c r="M97" s="223"/>
      <c r="N97" s="223"/>
      <c r="O97" s="224"/>
      <c r="P97" s="223"/>
      <c r="Q97" s="223"/>
      <c r="R97" s="224"/>
    </row>
    <row r="98" spans="1:32" s="225" customFormat="1" ht="51">
      <c r="A98" s="306" t="s">
        <v>139</v>
      </c>
      <c r="B98" s="306" t="s">
        <v>574</v>
      </c>
      <c r="C98" s="303" t="s">
        <v>212</v>
      </c>
      <c r="D98" s="290">
        <v>11730</v>
      </c>
      <c r="E98" s="290">
        <v>11672</v>
      </c>
      <c r="F98" s="290">
        <v>11616</v>
      </c>
      <c r="G98" s="290">
        <v>11561</v>
      </c>
      <c r="H98" s="290">
        <v>11508</v>
      </c>
      <c r="I98" s="290">
        <v>11451</v>
      </c>
      <c r="J98" s="290">
        <v>124266</v>
      </c>
      <c r="K98" s="291">
        <f t="shared" si="5"/>
        <v>193804</v>
      </c>
      <c r="L98" s="223"/>
      <c r="M98" s="223"/>
      <c r="N98" s="223"/>
      <c r="O98" s="224"/>
      <c r="P98" s="223"/>
      <c r="Q98" s="223"/>
      <c r="R98" s="224"/>
    </row>
    <row r="99" spans="1:32" s="225" customFormat="1" ht="38.25">
      <c r="A99" s="306" t="s">
        <v>139</v>
      </c>
      <c r="B99" s="306" t="s">
        <v>495</v>
      </c>
      <c r="C99" s="303" t="s">
        <v>213</v>
      </c>
      <c r="D99" s="290">
        <v>26138</v>
      </c>
      <c r="E99" s="290">
        <v>25855</v>
      </c>
      <c r="F99" s="290">
        <v>25583</v>
      </c>
      <c r="G99" s="290">
        <v>25313</v>
      </c>
      <c r="H99" s="290">
        <v>25051</v>
      </c>
      <c r="I99" s="290">
        <v>24771</v>
      </c>
      <c r="J99" s="290">
        <v>265357</v>
      </c>
      <c r="K99" s="291">
        <f t="shared" si="5"/>
        <v>418068</v>
      </c>
      <c r="L99" s="223"/>
      <c r="M99" s="223"/>
      <c r="N99" s="223"/>
      <c r="O99" s="224"/>
      <c r="P99" s="223"/>
      <c r="Q99" s="223"/>
      <c r="R99" s="224"/>
    </row>
    <row r="100" spans="1:32" s="225" customFormat="1">
      <c r="A100" s="306" t="s">
        <v>199</v>
      </c>
      <c r="B100" s="306" t="s">
        <v>200</v>
      </c>
      <c r="C100" s="303" t="s">
        <v>214</v>
      </c>
      <c r="D100" s="290">
        <v>184</v>
      </c>
      <c r="E100" s="290">
        <v>184</v>
      </c>
      <c r="F100" s="290">
        <v>963</v>
      </c>
      <c r="G100" s="290">
        <v>932</v>
      </c>
      <c r="H100" s="290">
        <v>902</v>
      </c>
      <c r="I100" s="290">
        <v>871</v>
      </c>
      <c r="J100" s="290">
        <v>1649</v>
      </c>
      <c r="K100" s="291">
        <f t="shared" si="5"/>
        <v>5685</v>
      </c>
      <c r="L100" s="223"/>
      <c r="M100" s="223"/>
      <c r="N100" s="223"/>
      <c r="O100" s="224"/>
      <c r="P100" s="223"/>
      <c r="Q100" s="223"/>
      <c r="R100" s="224"/>
    </row>
    <row r="101" spans="1:32" s="225" customFormat="1" ht="25.5">
      <c r="A101" s="306" t="s">
        <v>113</v>
      </c>
      <c r="B101" s="306" t="s">
        <v>215</v>
      </c>
      <c r="C101" s="303" t="s">
        <v>219</v>
      </c>
      <c r="D101" s="290">
        <v>51501</v>
      </c>
      <c r="E101" s="290">
        <v>51110</v>
      </c>
      <c r="F101" s="290">
        <v>50720</v>
      </c>
      <c r="G101" s="290">
        <v>50330</v>
      </c>
      <c r="H101" s="290">
        <v>49940</v>
      </c>
      <c r="I101" s="290">
        <v>49550</v>
      </c>
      <c r="J101" s="290">
        <v>564180</v>
      </c>
      <c r="K101" s="291">
        <f t="shared" si="5"/>
        <v>867331</v>
      </c>
      <c r="L101" s="223"/>
      <c r="M101" s="223"/>
      <c r="N101" s="223"/>
      <c r="O101" s="224"/>
      <c r="P101" s="223"/>
      <c r="Q101" s="223"/>
      <c r="R101" s="224"/>
    </row>
    <row r="102" spans="1:32" s="225" customFormat="1" ht="25.5">
      <c r="A102" s="306" t="s">
        <v>113</v>
      </c>
      <c r="B102" s="306" t="s">
        <v>216</v>
      </c>
      <c r="C102" s="303" t="s">
        <v>219</v>
      </c>
      <c r="D102" s="290">
        <v>2497</v>
      </c>
      <c r="E102" s="290">
        <v>2497</v>
      </c>
      <c r="F102" s="290">
        <v>2497</v>
      </c>
      <c r="G102" s="290">
        <v>2497</v>
      </c>
      <c r="H102" s="290">
        <v>2497</v>
      </c>
      <c r="I102" s="290">
        <v>2497</v>
      </c>
      <c r="J102" s="290">
        <v>303231</v>
      </c>
      <c r="K102" s="291">
        <f t="shared" si="5"/>
        <v>318213</v>
      </c>
      <c r="L102" s="223"/>
      <c r="M102" s="223"/>
      <c r="N102" s="223"/>
      <c r="O102" s="224"/>
      <c r="P102" s="223"/>
      <c r="Q102" s="223"/>
      <c r="R102" s="224"/>
    </row>
    <row r="103" spans="1:32" s="225" customFormat="1" ht="38.25">
      <c r="A103" s="306" t="s">
        <v>113</v>
      </c>
      <c r="B103" s="306" t="s">
        <v>220</v>
      </c>
      <c r="C103" s="303" t="s">
        <v>221</v>
      </c>
      <c r="D103" s="290">
        <v>12992</v>
      </c>
      <c r="E103" s="290">
        <v>12916</v>
      </c>
      <c r="F103" s="290">
        <v>12841</v>
      </c>
      <c r="G103" s="290">
        <v>12765</v>
      </c>
      <c r="H103" s="290">
        <v>12689</v>
      </c>
      <c r="I103" s="290">
        <v>12614</v>
      </c>
      <c r="J103" s="290">
        <v>145453</v>
      </c>
      <c r="K103" s="291">
        <f t="shared" si="5"/>
        <v>222270</v>
      </c>
      <c r="L103" s="223"/>
      <c r="M103" s="223"/>
      <c r="N103" s="223"/>
      <c r="O103" s="224"/>
      <c r="P103" s="223"/>
      <c r="Q103" s="223"/>
      <c r="R103" s="224"/>
    </row>
    <row r="104" spans="1:32" s="209" customFormat="1">
      <c r="A104" s="307" t="s">
        <v>196</v>
      </c>
      <c r="B104" s="303" t="s">
        <v>197</v>
      </c>
      <c r="C104" s="303" t="s">
        <v>197</v>
      </c>
      <c r="D104" s="291">
        <f t="shared" ref="D104:J104" si="6">SUM(D87:D103)</f>
        <v>166422</v>
      </c>
      <c r="E104" s="291">
        <f t="shared" si="6"/>
        <v>164740</v>
      </c>
      <c r="F104" s="291">
        <f t="shared" si="6"/>
        <v>163885</v>
      </c>
      <c r="G104" s="291">
        <f t="shared" si="6"/>
        <v>162223</v>
      </c>
      <c r="H104" s="291">
        <f t="shared" si="6"/>
        <v>160596</v>
      </c>
      <c r="I104" s="291">
        <f t="shared" si="6"/>
        <v>158898</v>
      </c>
      <c r="J104" s="291">
        <f t="shared" si="6"/>
        <v>1929306</v>
      </c>
      <c r="K104" s="291">
        <f>SUM(K87:K103)</f>
        <v>2906070</v>
      </c>
      <c r="L104" s="207"/>
      <c r="M104" s="207"/>
      <c r="N104" s="207"/>
      <c r="O104" s="208"/>
      <c r="P104" s="207"/>
      <c r="Q104" s="207"/>
      <c r="R104" s="208"/>
    </row>
    <row r="105" spans="1:32" s="209" customFormat="1" ht="18" customHeight="1">
      <c r="A105" s="346" t="s">
        <v>217</v>
      </c>
      <c r="B105" s="347"/>
      <c r="C105" s="348"/>
      <c r="D105" s="308">
        <v>0</v>
      </c>
      <c r="E105" s="308">
        <v>0</v>
      </c>
      <c r="F105" s="308">
        <v>0</v>
      </c>
      <c r="G105" s="308">
        <v>0</v>
      </c>
      <c r="H105" s="308">
        <v>0</v>
      </c>
      <c r="I105" s="308">
        <v>0</v>
      </c>
      <c r="J105" s="308">
        <v>0</v>
      </c>
      <c r="K105" s="291">
        <f>SUM(D105:J105)</f>
        <v>0</v>
      </c>
      <c r="L105" s="207"/>
      <c r="M105" s="207"/>
      <c r="N105" s="207"/>
      <c r="O105" s="208"/>
      <c r="P105" s="207"/>
      <c r="Q105" s="207"/>
      <c r="R105" s="208"/>
    </row>
    <row r="106" spans="1:32" s="209" customFormat="1">
      <c r="A106" s="309"/>
      <c r="B106" s="309"/>
      <c r="C106" s="309"/>
      <c r="D106" s="310"/>
      <c r="E106" s="310"/>
      <c r="F106" s="310"/>
      <c r="G106" s="310"/>
      <c r="H106" s="310"/>
      <c r="I106" s="310"/>
      <c r="J106" s="310"/>
      <c r="K106" s="311"/>
      <c r="L106" s="207"/>
      <c r="M106" s="207"/>
      <c r="N106" s="207"/>
      <c r="O106" s="208"/>
      <c r="P106" s="207"/>
      <c r="Q106" s="207"/>
      <c r="R106" s="208"/>
    </row>
    <row r="107" spans="1:32" s="209" customFormat="1" ht="18" customHeight="1">
      <c r="A107" s="346" t="s">
        <v>218</v>
      </c>
      <c r="B107" s="347"/>
      <c r="C107" s="348"/>
      <c r="D107" s="312">
        <f t="shared" ref="D107:K107" si="7">D85+D104+D105</f>
        <v>1914399</v>
      </c>
      <c r="E107" s="312">
        <f t="shared" si="7"/>
        <v>2530813</v>
      </c>
      <c r="F107" s="312">
        <f t="shared" si="7"/>
        <v>2374523</v>
      </c>
      <c r="G107" s="312">
        <f t="shared" si="7"/>
        <v>1995840</v>
      </c>
      <c r="H107" s="312">
        <f t="shared" si="7"/>
        <v>1875823</v>
      </c>
      <c r="I107" s="312">
        <f t="shared" si="7"/>
        <v>1624734</v>
      </c>
      <c r="J107" s="312">
        <f t="shared" si="7"/>
        <v>13876435</v>
      </c>
      <c r="K107" s="312">
        <f t="shared" si="7"/>
        <v>26192567</v>
      </c>
      <c r="L107" s="207"/>
      <c r="M107" s="207"/>
      <c r="N107" s="207"/>
      <c r="O107" s="208"/>
      <c r="P107" s="207"/>
      <c r="Q107" s="207"/>
      <c r="R107" s="208"/>
      <c r="AF107" s="304">
        <f>K107-K84</f>
        <v>20934489</v>
      </c>
    </row>
    <row r="108" spans="1:32" s="209" customFormat="1">
      <c r="A108" s="222"/>
      <c r="B108" s="222"/>
      <c r="C108" s="222"/>
      <c r="D108" s="291"/>
      <c r="E108" s="291"/>
      <c r="F108" s="291"/>
      <c r="G108" s="291"/>
      <c r="H108" s="291"/>
      <c r="I108" s="291"/>
      <c r="J108" s="291"/>
      <c r="K108" s="291"/>
      <c r="L108" s="207"/>
      <c r="M108" s="207"/>
      <c r="N108" s="207"/>
      <c r="O108" s="208"/>
      <c r="P108" s="207"/>
      <c r="Q108" s="207"/>
      <c r="R108" s="208"/>
    </row>
    <row r="109" spans="1:32" s="209" customFormat="1" ht="18.75" customHeight="1">
      <c r="A109" s="349" t="s">
        <v>496</v>
      </c>
      <c r="B109" s="349"/>
      <c r="C109" s="349"/>
      <c r="D109" s="313">
        <f t="shared" ref="D109:I109" si="8">D107/$K$111*100</f>
        <v>10.77050805611244</v>
      </c>
      <c r="E109" s="313">
        <f t="shared" si="8"/>
        <v>14.238485187786923</v>
      </c>
      <c r="F109" s="313">
        <f t="shared" si="8"/>
        <v>13.359189542474834</v>
      </c>
      <c r="G109" s="314">
        <f t="shared" si="8"/>
        <v>11.22869934570142</v>
      </c>
      <c r="H109" s="314">
        <f t="shared" si="8"/>
        <v>10.553477479533267</v>
      </c>
      <c r="I109" s="314">
        <f t="shared" si="8"/>
        <v>9.1408377438766895</v>
      </c>
      <c r="J109" s="311" t="s">
        <v>197</v>
      </c>
      <c r="K109" s="311" t="s">
        <v>197</v>
      </c>
      <c r="L109" s="207"/>
      <c r="M109" s="207"/>
      <c r="N109" s="207"/>
      <c r="O109" s="208"/>
      <c r="P109" s="207"/>
      <c r="Q109" s="207"/>
      <c r="R109" s="208"/>
    </row>
    <row r="110" spans="1:32" s="209" customFormat="1">
      <c r="A110" s="226"/>
      <c r="B110" s="315"/>
      <c r="C110" s="315"/>
      <c r="D110" s="316"/>
      <c r="E110" s="316"/>
      <c r="F110" s="316"/>
      <c r="G110" s="316"/>
      <c r="H110" s="316"/>
      <c r="I110" s="316"/>
      <c r="J110" s="316"/>
      <c r="K110" s="317"/>
      <c r="L110" s="207"/>
      <c r="M110" s="207"/>
      <c r="N110" s="207"/>
      <c r="O110" s="208"/>
      <c r="P110" s="207"/>
      <c r="Q110" s="207"/>
      <c r="R110" s="208"/>
    </row>
    <row r="111" spans="1:32" s="209" customFormat="1" ht="33" customHeight="1">
      <c r="A111" s="350" t="s">
        <v>497</v>
      </c>
      <c r="B111" s="351"/>
      <c r="C111" s="351"/>
      <c r="D111" s="351"/>
      <c r="E111" s="351"/>
      <c r="F111" s="351"/>
      <c r="G111" s="351"/>
      <c r="H111" s="351"/>
      <c r="I111" s="351"/>
      <c r="J111" s="352"/>
      <c r="K111" s="318">
        <v>17774454</v>
      </c>
      <c r="L111" s="207"/>
      <c r="M111" s="207"/>
      <c r="N111" s="207"/>
      <c r="O111" s="208"/>
      <c r="P111" s="207"/>
      <c r="Q111" s="207"/>
      <c r="R111" s="208"/>
      <c r="AF111" s="209" t="s">
        <v>575</v>
      </c>
    </row>
    <row r="112" spans="1:32" s="209" customFormat="1">
      <c r="A112" s="227"/>
      <c r="B112" s="228"/>
      <c r="C112" s="228"/>
      <c r="D112" s="229"/>
      <c r="E112" s="229"/>
      <c r="F112" s="229"/>
      <c r="G112" s="229"/>
      <c r="H112" s="229"/>
      <c r="I112" s="229"/>
      <c r="J112" s="229"/>
      <c r="K112" s="230"/>
      <c r="L112" s="207"/>
      <c r="M112" s="207"/>
      <c r="N112" s="207"/>
      <c r="O112" s="207"/>
      <c r="P112" s="207"/>
      <c r="Q112" s="207"/>
      <c r="R112" s="207"/>
    </row>
  </sheetData>
  <sheetProtection selectLockedCells="1" selectUnlockedCells="1"/>
  <mergeCells count="10">
    <mergeCell ref="A105:C105"/>
    <mergeCell ref="A107:C107"/>
    <mergeCell ref="A109:C109"/>
    <mergeCell ref="A111:J111"/>
    <mergeCell ref="A5:A6"/>
    <mergeCell ref="B5:B6"/>
    <mergeCell ref="C5:C6"/>
    <mergeCell ref="D5:K5"/>
    <mergeCell ref="A7:B7"/>
    <mergeCell ref="A86:B86"/>
  </mergeCells>
  <pageMargins left="0.78740157480314965" right="0.78740157480314965" top="0.39370078740157483" bottom="0.39370078740157483" header="0.51181102362204722" footer="0.27559055118110237"/>
  <pageSetup paperSize="9" scale="74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zoomScaleNormal="100" workbookViewId="0">
      <selection activeCell="AE27" sqref="AE27"/>
    </sheetView>
  </sheetViews>
  <sheetFormatPr defaultRowHeight="12.75"/>
  <cols>
    <col min="1" max="1" width="10" style="124" customWidth="1"/>
    <col min="2" max="2" width="28.5703125" style="124" customWidth="1"/>
    <col min="3" max="20" width="10.42578125" style="124" hidden="1" customWidth="1"/>
    <col min="21" max="29" width="10.7109375" style="124" customWidth="1"/>
    <col min="30" max="16384" width="9.140625" style="124"/>
  </cols>
  <sheetData>
    <row r="1" spans="1:29" ht="12.75" customHeight="1">
      <c r="K1" s="115" t="s">
        <v>96</v>
      </c>
      <c r="T1" s="115" t="s">
        <v>96</v>
      </c>
      <c r="U1" s="181"/>
      <c r="V1" s="181"/>
      <c r="W1" s="181"/>
      <c r="X1" s="181"/>
      <c r="Y1" s="181"/>
      <c r="Z1" s="181"/>
      <c r="AA1" s="181"/>
      <c r="AB1" s="181"/>
      <c r="AC1" s="115" t="s">
        <v>96</v>
      </c>
    </row>
    <row r="2" spans="1:29" ht="12.75" customHeight="1">
      <c r="K2" s="1" t="s">
        <v>498</v>
      </c>
      <c r="T2" s="1" t="s">
        <v>585</v>
      </c>
      <c r="U2" s="181"/>
      <c r="V2" s="181"/>
      <c r="W2" s="181"/>
      <c r="X2" s="181"/>
      <c r="Y2" s="181"/>
      <c r="Z2" s="181"/>
      <c r="AA2" s="181"/>
      <c r="AB2" s="181"/>
      <c r="AC2" s="1" t="s">
        <v>599</v>
      </c>
    </row>
    <row r="3" spans="1:29" ht="12.75" customHeight="1">
      <c r="K3" s="1" t="s">
        <v>222</v>
      </c>
      <c r="T3" s="1" t="s">
        <v>586</v>
      </c>
      <c r="U3" s="181"/>
      <c r="V3" s="181"/>
      <c r="W3" s="181"/>
      <c r="X3" s="181"/>
      <c r="Y3" s="181"/>
      <c r="Z3" s="181"/>
      <c r="AA3" s="181"/>
      <c r="AB3" s="181"/>
      <c r="AC3" s="1" t="s">
        <v>596</v>
      </c>
    </row>
    <row r="4" spans="1:29" ht="18.75">
      <c r="B4" s="125" t="s">
        <v>21</v>
      </c>
      <c r="C4" s="126"/>
      <c r="D4" s="126"/>
      <c r="E4" s="126"/>
      <c r="F4" s="126"/>
      <c r="G4" s="126"/>
      <c r="H4" s="126"/>
    </row>
    <row r="5" spans="1:29" ht="15.75">
      <c r="B5" s="126" t="s">
        <v>577</v>
      </c>
      <c r="C5" s="126"/>
      <c r="D5" s="126"/>
      <c r="E5" s="126"/>
      <c r="F5" s="126"/>
      <c r="G5" s="126"/>
      <c r="H5" s="126"/>
    </row>
    <row r="6" spans="1:29">
      <c r="B6" s="2" t="s">
        <v>598</v>
      </c>
    </row>
    <row r="7" spans="1:29" ht="54.75" customHeight="1">
      <c r="A7" s="362"/>
      <c r="B7" s="363"/>
      <c r="C7" s="137" t="s">
        <v>578</v>
      </c>
      <c r="D7" s="19" t="s">
        <v>28</v>
      </c>
      <c r="E7" s="141" t="s">
        <v>579</v>
      </c>
      <c r="F7" s="143" t="s">
        <v>580</v>
      </c>
      <c r="G7" s="19" t="s">
        <v>28</v>
      </c>
      <c r="H7" s="145" t="s">
        <v>581</v>
      </c>
      <c r="I7" s="146" t="s">
        <v>582</v>
      </c>
      <c r="J7" s="19" t="s">
        <v>30</v>
      </c>
      <c r="K7" s="150" t="s">
        <v>583</v>
      </c>
      <c r="L7" s="141" t="s">
        <v>579</v>
      </c>
      <c r="M7" s="19" t="s">
        <v>28</v>
      </c>
      <c r="N7" s="141" t="s">
        <v>587</v>
      </c>
      <c r="O7" s="145" t="s">
        <v>581</v>
      </c>
      <c r="P7" s="19" t="s">
        <v>28</v>
      </c>
      <c r="Q7" s="145" t="s">
        <v>588</v>
      </c>
      <c r="R7" s="146" t="s">
        <v>589</v>
      </c>
      <c r="S7" s="19" t="s">
        <v>30</v>
      </c>
      <c r="T7" s="150" t="s">
        <v>590</v>
      </c>
      <c r="U7" s="141" t="s">
        <v>587</v>
      </c>
      <c r="V7" s="19" t="s">
        <v>28</v>
      </c>
      <c r="W7" s="141" t="s">
        <v>600</v>
      </c>
      <c r="X7" s="145" t="s">
        <v>588</v>
      </c>
      <c r="Y7" s="19" t="s">
        <v>28</v>
      </c>
      <c r="Z7" s="145" t="s">
        <v>601</v>
      </c>
      <c r="AA7" s="150" t="s">
        <v>590</v>
      </c>
      <c r="AB7" s="19" t="s">
        <v>30</v>
      </c>
      <c r="AC7" s="150" t="s">
        <v>602</v>
      </c>
    </row>
    <row r="8" spans="1:29" ht="15.75">
      <c r="A8" s="364" t="s">
        <v>17</v>
      </c>
      <c r="B8" s="365"/>
      <c r="C8" s="138">
        <f>SUM(C9:C10)</f>
        <v>791310</v>
      </c>
      <c r="D8" s="130">
        <f>E8-C8</f>
        <v>0</v>
      </c>
      <c r="E8" s="138">
        <f>SUM(E9:E10)</f>
        <v>791310</v>
      </c>
      <c r="F8" s="127">
        <f>SUM(F9:F10)</f>
        <v>160000</v>
      </c>
      <c r="G8" s="130">
        <f>H8-F8</f>
        <v>0</v>
      </c>
      <c r="H8" s="127">
        <f>SUM(H9:H10)</f>
        <v>160000</v>
      </c>
      <c r="I8" s="147">
        <f>SUM(I9:I10)</f>
        <v>951310</v>
      </c>
      <c r="J8" s="151">
        <f>D8+G8</f>
        <v>0</v>
      </c>
      <c r="K8" s="147">
        <f>E8+H8</f>
        <v>951310</v>
      </c>
      <c r="L8" s="138">
        <f>SUM(L9:L11)</f>
        <v>791310</v>
      </c>
      <c r="M8" s="130">
        <f>N8-L8</f>
        <v>0</v>
      </c>
      <c r="N8" s="138">
        <f>SUM(N9:N11)</f>
        <v>791310</v>
      </c>
      <c r="O8" s="127">
        <f>SUM(O9:O11)</f>
        <v>160000</v>
      </c>
      <c r="P8" s="130">
        <f>Q8-O8</f>
        <v>162599</v>
      </c>
      <c r="Q8" s="127">
        <f>SUM(Q9:Q11)</f>
        <v>322599</v>
      </c>
      <c r="R8" s="147">
        <f>SUM(R9:R11)</f>
        <v>951310</v>
      </c>
      <c r="S8" s="151">
        <f>M8+P8</f>
        <v>162599</v>
      </c>
      <c r="T8" s="147">
        <f>N8+Q8</f>
        <v>1113909</v>
      </c>
      <c r="U8" s="138">
        <f>SUM(U9:U11)</f>
        <v>791310</v>
      </c>
      <c r="V8" s="130">
        <f>W8-U8</f>
        <v>0</v>
      </c>
      <c r="W8" s="138">
        <f>SUM(W9:W10)</f>
        <v>791310</v>
      </c>
      <c r="X8" s="127">
        <f>SUM(X9:X11)</f>
        <v>322599</v>
      </c>
      <c r="Y8" s="130">
        <f>Z8-X8</f>
        <v>28713</v>
      </c>
      <c r="Z8" s="127">
        <f>SUM(Z9:Z11)</f>
        <v>351312</v>
      </c>
      <c r="AA8" s="147">
        <f>SUM(AA9:AA11)</f>
        <v>1113909</v>
      </c>
      <c r="AB8" s="151">
        <f>V8+Y8</f>
        <v>28713</v>
      </c>
      <c r="AC8" s="147">
        <f>SUM(AC9:AC11)</f>
        <v>1142622</v>
      </c>
    </row>
    <row r="9" spans="1:29" ht="29.25" customHeight="1">
      <c r="A9" s="128" t="s">
        <v>97</v>
      </c>
      <c r="B9" s="129" t="s">
        <v>98</v>
      </c>
      <c r="C9" s="139">
        <v>0</v>
      </c>
      <c r="D9" s="130">
        <f t="shared" ref="D9:D33" si="0">E9-C9</f>
        <v>0</v>
      </c>
      <c r="E9" s="139">
        <v>0</v>
      </c>
      <c r="F9" s="131">
        <v>160000</v>
      </c>
      <c r="G9" s="130">
        <f t="shared" ref="G9:G33" si="1">H9-F9</f>
        <v>0</v>
      </c>
      <c r="H9" s="131">
        <v>160000</v>
      </c>
      <c r="I9" s="148">
        <f>C9+F9</f>
        <v>160000</v>
      </c>
      <c r="J9" s="151">
        <f t="shared" ref="J9:J33" si="2">D9+G9</f>
        <v>0</v>
      </c>
      <c r="K9" s="148">
        <f>E9+H9</f>
        <v>160000</v>
      </c>
      <c r="L9" s="139">
        <v>0</v>
      </c>
      <c r="M9" s="130">
        <f t="shared" ref="M9:M33" si="3">N9-L9</f>
        <v>0</v>
      </c>
      <c r="N9" s="139">
        <v>0</v>
      </c>
      <c r="O9" s="131">
        <v>160000</v>
      </c>
      <c r="P9" s="130">
        <f t="shared" ref="P9:P33" si="4">Q9-O9</f>
        <v>0</v>
      </c>
      <c r="Q9" s="131">
        <v>160000</v>
      </c>
      <c r="R9" s="148">
        <f>L9+O9</f>
        <v>160000</v>
      </c>
      <c r="S9" s="151">
        <f t="shared" ref="S9:S33" si="5">M9+P9</f>
        <v>0</v>
      </c>
      <c r="T9" s="148">
        <f>N9+Q9</f>
        <v>160000</v>
      </c>
      <c r="U9" s="139">
        <v>0</v>
      </c>
      <c r="V9" s="130">
        <f t="shared" ref="V9:V33" si="6">W9-U9</f>
        <v>0</v>
      </c>
      <c r="W9" s="139">
        <v>0</v>
      </c>
      <c r="X9" s="131">
        <v>160000</v>
      </c>
      <c r="Y9" s="130">
        <f t="shared" ref="Y9:Y33" si="7">Z9-X9</f>
        <v>23919</v>
      </c>
      <c r="Z9" s="131">
        <v>183919</v>
      </c>
      <c r="AA9" s="148">
        <f>U9+X9</f>
        <v>160000</v>
      </c>
      <c r="AB9" s="151">
        <f>V9+Y9</f>
        <v>23919</v>
      </c>
      <c r="AC9" s="148">
        <f>W9+Z9</f>
        <v>183919</v>
      </c>
    </row>
    <row r="10" spans="1:29" ht="24.75" customHeight="1">
      <c r="A10" s="128" t="s">
        <v>91</v>
      </c>
      <c r="B10" s="129" t="s">
        <v>92</v>
      </c>
      <c r="C10" s="139">
        <v>791310</v>
      </c>
      <c r="D10" s="130">
        <f t="shared" si="0"/>
        <v>0</v>
      </c>
      <c r="E10" s="139">
        <v>791310</v>
      </c>
      <c r="F10" s="131">
        <v>0</v>
      </c>
      <c r="G10" s="130">
        <f t="shared" si="1"/>
        <v>0</v>
      </c>
      <c r="H10" s="131">
        <v>0</v>
      </c>
      <c r="I10" s="148">
        <f>C10+F10</f>
        <v>791310</v>
      </c>
      <c r="J10" s="151">
        <f t="shared" si="2"/>
        <v>0</v>
      </c>
      <c r="K10" s="148">
        <f>E10+H10</f>
        <v>791310</v>
      </c>
      <c r="L10" s="139">
        <v>791310</v>
      </c>
      <c r="M10" s="130">
        <f t="shared" si="3"/>
        <v>0</v>
      </c>
      <c r="N10" s="139">
        <v>791310</v>
      </c>
      <c r="O10" s="131">
        <v>0</v>
      </c>
      <c r="P10" s="130">
        <f t="shared" si="4"/>
        <v>0</v>
      </c>
      <c r="Q10" s="131">
        <v>0</v>
      </c>
      <c r="R10" s="148">
        <f>L10+O10</f>
        <v>791310</v>
      </c>
      <c r="S10" s="151">
        <f t="shared" si="5"/>
        <v>0</v>
      </c>
      <c r="T10" s="148">
        <f>N10+Q10</f>
        <v>791310</v>
      </c>
      <c r="U10" s="139">
        <v>791310</v>
      </c>
      <c r="V10" s="130">
        <f t="shared" si="6"/>
        <v>0</v>
      </c>
      <c r="W10" s="139">
        <v>791310</v>
      </c>
      <c r="X10" s="131">
        <v>0</v>
      </c>
      <c r="Y10" s="130">
        <f t="shared" si="7"/>
        <v>0</v>
      </c>
      <c r="Z10" s="131">
        <v>0</v>
      </c>
      <c r="AA10" s="148">
        <f>U10+X10</f>
        <v>791310</v>
      </c>
      <c r="AB10" s="151">
        <f t="shared" ref="AB10:AB11" si="8">V10+Y10</f>
        <v>0</v>
      </c>
      <c r="AC10" s="148">
        <f>W10+Z10</f>
        <v>791310</v>
      </c>
    </row>
    <row r="11" spans="1:29" ht="24.75" customHeight="1">
      <c r="A11" s="128" t="s">
        <v>591</v>
      </c>
      <c r="B11" s="129" t="s">
        <v>592</v>
      </c>
      <c r="C11" s="139"/>
      <c r="D11" s="130"/>
      <c r="E11" s="139"/>
      <c r="F11" s="131"/>
      <c r="G11" s="130"/>
      <c r="H11" s="131"/>
      <c r="I11" s="148"/>
      <c r="J11" s="151"/>
      <c r="K11" s="148"/>
      <c r="L11" s="139">
        <v>0</v>
      </c>
      <c r="M11" s="130">
        <f t="shared" si="3"/>
        <v>0</v>
      </c>
      <c r="N11" s="139">
        <v>0</v>
      </c>
      <c r="O11" s="131">
        <v>0</v>
      </c>
      <c r="P11" s="130">
        <f t="shared" si="4"/>
        <v>162599</v>
      </c>
      <c r="Q11" s="131">
        <v>162599</v>
      </c>
      <c r="R11" s="148">
        <v>0</v>
      </c>
      <c r="S11" s="151"/>
      <c r="T11" s="148">
        <f>N11+Q11</f>
        <v>162599</v>
      </c>
      <c r="U11" s="139">
        <v>0</v>
      </c>
      <c r="V11" s="130"/>
      <c r="W11" s="139"/>
      <c r="X11" s="131">
        <v>162599</v>
      </c>
      <c r="Y11" s="130">
        <f t="shared" si="7"/>
        <v>4794</v>
      </c>
      <c r="Z11" s="131">
        <v>167393</v>
      </c>
      <c r="AA11" s="148">
        <f>U11+X11</f>
        <v>162599</v>
      </c>
      <c r="AB11" s="151">
        <f t="shared" si="8"/>
        <v>4794</v>
      </c>
      <c r="AC11" s="148">
        <f>W11+Z11</f>
        <v>167393</v>
      </c>
    </row>
    <row r="12" spans="1:29" ht="18" customHeight="1">
      <c r="A12" s="366" t="s">
        <v>99</v>
      </c>
      <c r="B12" s="367"/>
      <c r="C12" s="138">
        <f>SUM(C13:C19)</f>
        <v>822793</v>
      </c>
      <c r="D12" s="130">
        <f t="shared" si="0"/>
        <v>30000</v>
      </c>
      <c r="E12" s="138">
        <f>SUM(E13:E19)</f>
        <v>852793</v>
      </c>
      <c r="F12" s="127">
        <f>SUM(F13:F19)</f>
        <v>342210</v>
      </c>
      <c r="G12" s="130">
        <f t="shared" si="1"/>
        <v>0</v>
      </c>
      <c r="H12" s="127">
        <f>SUM(H13:H19)</f>
        <v>342210</v>
      </c>
      <c r="I12" s="183">
        <f>SUM(I13:I19)</f>
        <v>1165003</v>
      </c>
      <c r="J12" s="151">
        <f t="shared" si="2"/>
        <v>30000</v>
      </c>
      <c r="K12" s="147">
        <f>E12+H12</f>
        <v>1195003</v>
      </c>
      <c r="L12" s="138">
        <f>SUM(L13:L19)</f>
        <v>852793</v>
      </c>
      <c r="M12" s="179">
        <f t="shared" si="3"/>
        <v>6288</v>
      </c>
      <c r="N12" s="138">
        <f>SUM(N13:N19)</f>
        <v>859081</v>
      </c>
      <c r="O12" s="127">
        <f>SUM(O13:O19)</f>
        <v>342210</v>
      </c>
      <c r="P12" s="179">
        <f t="shared" si="4"/>
        <v>0</v>
      </c>
      <c r="Q12" s="127">
        <f>SUM(Q13:Q19)</f>
        <v>342210</v>
      </c>
      <c r="R12" s="147">
        <f>SUM(R13:R19)</f>
        <v>1195003</v>
      </c>
      <c r="S12" s="180">
        <f t="shared" si="5"/>
        <v>6288</v>
      </c>
      <c r="T12" s="147">
        <f>N12+Q12</f>
        <v>1201291</v>
      </c>
      <c r="U12" s="138">
        <f>SUM(U13:U19)</f>
        <v>859081</v>
      </c>
      <c r="V12" s="179">
        <f t="shared" si="6"/>
        <v>0</v>
      </c>
      <c r="W12" s="138">
        <f>SUM(W13:W19)</f>
        <v>859081</v>
      </c>
      <c r="X12" s="127">
        <f>SUM(X13:X19)</f>
        <v>342210</v>
      </c>
      <c r="Y12" s="179">
        <f t="shared" si="7"/>
        <v>-1280</v>
      </c>
      <c r="Z12" s="127">
        <f>SUM(Z13:Z19)</f>
        <v>340930</v>
      </c>
      <c r="AA12" s="147">
        <f>SUM(AA13:AA19)</f>
        <v>1201291</v>
      </c>
      <c r="AB12" s="180">
        <f t="shared" ref="AB12:AB33" si="9">V12+Y12</f>
        <v>-1280</v>
      </c>
      <c r="AC12" s="147">
        <f>W12+Z12</f>
        <v>1200011</v>
      </c>
    </row>
    <row r="13" spans="1:29" ht="12.75" customHeight="1">
      <c r="A13" s="128" t="s">
        <v>34</v>
      </c>
      <c r="B13" s="133" t="s">
        <v>8</v>
      </c>
      <c r="C13" s="139"/>
      <c r="D13" s="130">
        <f t="shared" si="0"/>
        <v>0</v>
      </c>
      <c r="E13" s="139"/>
      <c r="F13" s="131">
        <v>1800</v>
      </c>
      <c r="G13" s="130">
        <f t="shared" si="1"/>
        <v>0</v>
      </c>
      <c r="H13" s="131">
        <v>1800</v>
      </c>
      <c r="I13" s="148">
        <f>C13+F13</f>
        <v>1800</v>
      </c>
      <c r="J13" s="151">
        <f t="shared" si="2"/>
        <v>0</v>
      </c>
      <c r="K13" s="148">
        <f>E13+H13</f>
        <v>1800</v>
      </c>
      <c r="L13" s="139">
        <v>0</v>
      </c>
      <c r="M13" s="130">
        <f t="shared" si="3"/>
        <v>0</v>
      </c>
      <c r="N13" s="139">
        <v>0</v>
      </c>
      <c r="O13" s="131">
        <v>1800</v>
      </c>
      <c r="P13" s="130">
        <f t="shared" si="4"/>
        <v>0</v>
      </c>
      <c r="Q13" s="131">
        <v>1800</v>
      </c>
      <c r="R13" s="148">
        <f>L13+O13</f>
        <v>1800</v>
      </c>
      <c r="S13" s="151">
        <f t="shared" si="5"/>
        <v>0</v>
      </c>
      <c r="T13" s="148">
        <f>N13+Q13</f>
        <v>1800</v>
      </c>
      <c r="U13" s="139">
        <v>0</v>
      </c>
      <c r="V13" s="130">
        <f t="shared" si="6"/>
        <v>0</v>
      </c>
      <c r="W13" s="139"/>
      <c r="X13" s="131">
        <v>1800</v>
      </c>
      <c r="Y13" s="130">
        <f t="shared" si="7"/>
        <v>0</v>
      </c>
      <c r="Z13" s="131">
        <v>1800</v>
      </c>
      <c r="AA13" s="148">
        <f>U13+X13</f>
        <v>1800</v>
      </c>
      <c r="AB13" s="151">
        <f t="shared" si="9"/>
        <v>0</v>
      </c>
      <c r="AC13" s="148">
        <f>W13+Z13</f>
        <v>1800</v>
      </c>
    </row>
    <row r="14" spans="1:29" ht="12.75" customHeight="1">
      <c r="A14" s="128" t="s">
        <v>58</v>
      </c>
      <c r="B14" s="133" t="s">
        <v>10</v>
      </c>
      <c r="C14" s="139">
        <v>822793</v>
      </c>
      <c r="D14" s="130">
        <f t="shared" si="0"/>
        <v>30000</v>
      </c>
      <c r="E14" s="139">
        <f>822793+30000</f>
        <v>852793</v>
      </c>
      <c r="F14" s="131">
        <v>152680</v>
      </c>
      <c r="G14" s="130">
        <f t="shared" si="1"/>
        <v>0</v>
      </c>
      <c r="H14" s="131">
        <v>152680</v>
      </c>
      <c r="I14" s="148">
        <f t="shared" ref="I14:I19" si="10">C14+F14</f>
        <v>975473</v>
      </c>
      <c r="J14" s="151">
        <f t="shared" si="2"/>
        <v>30000</v>
      </c>
      <c r="K14" s="148">
        <f t="shared" ref="K14:K27" si="11">E14+H14</f>
        <v>1005473</v>
      </c>
      <c r="L14" s="139">
        <f>822793+30000</f>
        <v>852793</v>
      </c>
      <c r="M14" s="130">
        <f t="shared" si="3"/>
        <v>6288</v>
      </c>
      <c r="N14" s="139">
        <v>859081</v>
      </c>
      <c r="O14" s="131">
        <v>152680</v>
      </c>
      <c r="P14" s="130">
        <f t="shared" si="4"/>
        <v>0</v>
      </c>
      <c r="Q14" s="131">
        <v>152680</v>
      </c>
      <c r="R14" s="148">
        <f t="shared" ref="R14:R19" si="12">L14+O14</f>
        <v>1005473</v>
      </c>
      <c r="S14" s="151">
        <f t="shared" si="5"/>
        <v>6288</v>
      </c>
      <c r="T14" s="148">
        <f t="shared" ref="T14:T19" si="13">N14+Q14</f>
        <v>1011761</v>
      </c>
      <c r="U14" s="139">
        <v>859081</v>
      </c>
      <c r="V14" s="130">
        <f t="shared" si="6"/>
        <v>0</v>
      </c>
      <c r="W14" s="139">
        <v>859081</v>
      </c>
      <c r="X14" s="131">
        <v>152680</v>
      </c>
      <c r="Y14" s="130">
        <f t="shared" si="7"/>
        <v>0</v>
      </c>
      <c r="Z14" s="131">
        <v>152680</v>
      </c>
      <c r="AA14" s="148">
        <f t="shared" ref="AA14:AA19" si="14">U14+X14</f>
        <v>1011761</v>
      </c>
      <c r="AB14" s="151">
        <f t="shared" si="9"/>
        <v>0</v>
      </c>
      <c r="AC14" s="148">
        <f t="shared" ref="AC14:AC19" si="15">W14+Z14</f>
        <v>1011761</v>
      </c>
    </row>
    <row r="15" spans="1:29" ht="12.75" customHeight="1">
      <c r="A15" s="128" t="s">
        <v>59</v>
      </c>
      <c r="B15" s="133" t="s">
        <v>11</v>
      </c>
      <c r="C15" s="139"/>
      <c r="D15" s="130">
        <f t="shared" si="0"/>
        <v>0</v>
      </c>
      <c r="E15" s="139"/>
      <c r="F15" s="131">
        <v>187730</v>
      </c>
      <c r="G15" s="130">
        <f t="shared" si="1"/>
        <v>0</v>
      </c>
      <c r="H15" s="131">
        <v>187730</v>
      </c>
      <c r="I15" s="148">
        <f t="shared" si="10"/>
        <v>187730</v>
      </c>
      <c r="J15" s="151">
        <f t="shared" si="2"/>
        <v>0</v>
      </c>
      <c r="K15" s="148">
        <f t="shared" si="11"/>
        <v>187730</v>
      </c>
      <c r="L15" s="139">
        <v>0</v>
      </c>
      <c r="M15" s="130">
        <f t="shared" si="3"/>
        <v>0</v>
      </c>
      <c r="N15" s="139">
        <v>0</v>
      </c>
      <c r="O15" s="131">
        <v>187730</v>
      </c>
      <c r="P15" s="130">
        <f t="shared" si="4"/>
        <v>0</v>
      </c>
      <c r="Q15" s="131">
        <v>187730</v>
      </c>
      <c r="R15" s="148">
        <f t="shared" si="12"/>
        <v>187730</v>
      </c>
      <c r="S15" s="151">
        <f t="shared" si="5"/>
        <v>0</v>
      </c>
      <c r="T15" s="148">
        <f t="shared" si="13"/>
        <v>187730</v>
      </c>
      <c r="U15" s="139">
        <v>0</v>
      </c>
      <c r="V15" s="130">
        <f t="shared" si="6"/>
        <v>0</v>
      </c>
      <c r="W15" s="139"/>
      <c r="X15" s="131">
        <v>187730</v>
      </c>
      <c r="Y15" s="130">
        <f t="shared" si="7"/>
        <v>-1280</v>
      </c>
      <c r="Z15" s="131">
        <v>186450</v>
      </c>
      <c r="AA15" s="148">
        <f t="shared" si="14"/>
        <v>187730</v>
      </c>
      <c r="AB15" s="151">
        <f t="shared" si="9"/>
        <v>-1280</v>
      </c>
      <c r="AC15" s="148">
        <f t="shared" si="15"/>
        <v>186450</v>
      </c>
    </row>
    <row r="16" spans="1:29" ht="24.75" customHeight="1">
      <c r="A16" s="128" t="s">
        <v>35</v>
      </c>
      <c r="B16" s="133" t="s">
        <v>36</v>
      </c>
      <c r="C16" s="139"/>
      <c r="D16" s="130">
        <f t="shared" si="0"/>
        <v>0</v>
      </c>
      <c r="E16" s="139"/>
      <c r="F16" s="131">
        <v>0</v>
      </c>
      <c r="G16" s="130">
        <f t="shared" si="1"/>
        <v>0</v>
      </c>
      <c r="H16" s="131">
        <v>0</v>
      </c>
      <c r="I16" s="148">
        <f t="shared" si="10"/>
        <v>0</v>
      </c>
      <c r="J16" s="151">
        <f t="shared" si="2"/>
        <v>0</v>
      </c>
      <c r="K16" s="148">
        <f t="shared" si="11"/>
        <v>0</v>
      </c>
      <c r="L16" s="139">
        <v>0</v>
      </c>
      <c r="M16" s="130">
        <f t="shared" si="3"/>
        <v>0</v>
      </c>
      <c r="N16" s="139">
        <v>0</v>
      </c>
      <c r="O16" s="131">
        <v>0</v>
      </c>
      <c r="P16" s="130">
        <f t="shared" si="4"/>
        <v>0</v>
      </c>
      <c r="Q16" s="131">
        <v>0</v>
      </c>
      <c r="R16" s="148">
        <f t="shared" si="12"/>
        <v>0</v>
      </c>
      <c r="S16" s="151">
        <f t="shared" si="5"/>
        <v>0</v>
      </c>
      <c r="T16" s="148">
        <f t="shared" si="13"/>
        <v>0</v>
      </c>
      <c r="U16" s="139">
        <v>0</v>
      </c>
      <c r="V16" s="130">
        <f t="shared" si="6"/>
        <v>0</v>
      </c>
      <c r="W16" s="139"/>
      <c r="X16" s="131">
        <v>0</v>
      </c>
      <c r="Y16" s="130">
        <f t="shared" si="7"/>
        <v>0</v>
      </c>
      <c r="Z16" s="131">
        <v>0</v>
      </c>
      <c r="AA16" s="148">
        <f t="shared" si="14"/>
        <v>0</v>
      </c>
      <c r="AB16" s="151">
        <f t="shared" si="9"/>
        <v>0</v>
      </c>
      <c r="AC16" s="148">
        <f t="shared" si="15"/>
        <v>0</v>
      </c>
    </row>
    <row r="17" spans="1:29" ht="12.75" customHeight="1">
      <c r="A17" s="128" t="s">
        <v>37</v>
      </c>
      <c r="B17" s="133" t="s">
        <v>13</v>
      </c>
      <c r="C17" s="139"/>
      <c r="D17" s="130">
        <f t="shared" si="0"/>
        <v>0</v>
      </c>
      <c r="E17" s="139"/>
      <c r="F17" s="131">
        <v>0</v>
      </c>
      <c r="G17" s="130">
        <f t="shared" si="1"/>
        <v>0</v>
      </c>
      <c r="H17" s="131">
        <v>0</v>
      </c>
      <c r="I17" s="148">
        <f t="shared" si="10"/>
        <v>0</v>
      </c>
      <c r="J17" s="151">
        <f t="shared" si="2"/>
        <v>0</v>
      </c>
      <c r="K17" s="148">
        <f t="shared" si="11"/>
        <v>0</v>
      </c>
      <c r="L17" s="139">
        <v>0</v>
      </c>
      <c r="M17" s="130">
        <f t="shared" si="3"/>
        <v>0</v>
      </c>
      <c r="N17" s="139">
        <v>0</v>
      </c>
      <c r="O17" s="131">
        <v>0</v>
      </c>
      <c r="P17" s="130">
        <f t="shared" si="4"/>
        <v>0</v>
      </c>
      <c r="Q17" s="131">
        <v>0</v>
      </c>
      <c r="R17" s="148">
        <f t="shared" si="12"/>
        <v>0</v>
      </c>
      <c r="S17" s="151">
        <f t="shared" si="5"/>
        <v>0</v>
      </c>
      <c r="T17" s="148">
        <f t="shared" si="13"/>
        <v>0</v>
      </c>
      <c r="U17" s="139">
        <v>0</v>
      </c>
      <c r="V17" s="130">
        <f t="shared" si="6"/>
        <v>0</v>
      </c>
      <c r="W17" s="139"/>
      <c r="X17" s="131">
        <v>0</v>
      </c>
      <c r="Y17" s="130">
        <f t="shared" si="7"/>
        <v>0</v>
      </c>
      <c r="Z17" s="131">
        <v>0</v>
      </c>
      <c r="AA17" s="148">
        <f t="shared" si="14"/>
        <v>0</v>
      </c>
      <c r="AB17" s="151">
        <f t="shared" si="9"/>
        <v>0</v>
      </c>
      <c r="AC17" s="148">
        <f t="shared" si="15"/>
        <v>0</v>
      </c>
    </row>
    <row r="18" spans="1:29" ht="12.75" customHeight="1">
      <c r="A18" s="128" t="s">
        <v>38</v>
      </c>
      <c r="B18" s="133" t="s">
        <v>14</v>
      </c>
      <c r="C18" s="139"/>
      <c r="D18" s="130">
        <f t="shared" si="0"/>
        <v>0</v>
      </c>
      <c r="E18" s="139"/>
      <c r="F18" s="131">
        <v>0</v>
      </c>
      <c r="G18" s="130">
        <f t="shared" si="1"/>
        <v>0</v>
      </c>
      <c r="H18" s="131">
        <v>0</v>
      </c>
      <c r="I18" s="148">
        <f t="shared" si="10"/>
        <v>0</v>
      </c>
      <c r="J18" s="151">
        <f t="shared" si="2"/>
        <v>0</v>
      </c>
      <c r="K18" s="148">
        <f t="shared" si="11"/>
        <v>0</v>
      </c>
      <c r="L18" s="139">
        <v>0</v>
      </c>
      <c r="M18" s="130">
        <f t="shared" si="3"/>
        <v>0</v>
      </c>
      <c r="N18" s="139">
        <v>0</v>
      </c>
      <c r="O18" s="131">
        <v>0</v>
      </c>
      <c r="P18" s="130">
        <f t="shared" si="4"/>
        <v>0</v>
      </c>
      <c r="Q18" s="131">
        <v>0</v>
      </c>
      <c r="R18" s="148">
        <f t="shared" si="12"/>
        <v>0</v>
      </c>
      <c r="S18" s="151">
        <f t="shared" si="5"/>
        <v>0</v>
      </c>
      <c r="T18" s="148">
        <f t="shared" si="13"/>
        <v>0</v>
      </c>
      <c r="U18" s="139">
        <v>0</v>
      </c>
      <c r="V18" s="130">
        <f t="shared" si="6"/>
        <v>0</v>
      </c>
      <c r="W18" s="139"/>
      <c r="X18" s="131">
        <v>0</v>
      </c>
      <c r="Y18" s="130">
        <f t="shared" si="7"/>
        <v>0</v>
      </c>
      <c r="Z18" s="131">
        <v>0</v>
      </c>
      <c r="AA18" s="148">
        <f t="shared" si="14"/>
        <v>0</v>
      </c>
      <c r="AB18" s="151">
        <f t="shared" si="9"/>
        <v>0</v>
      </c>
      <c r="AC18" s="148">
        <f t="shared" si="15"/>
        <v>0</v>
      </c>
    </row>
    <row r="19" spans="1:29" ht="12.75" customHeight="1">
      <c r="A19" s="128" t="s">
        <v>29</v>
      </c>
      <c r="B19" s="133" t="s">
        <v>15</v>
      </c>
      <c r="C19" s="139"/>
      <c r="D19" s="130">
        <f t="shared" si="0"/>
        <v>0</v>
      </c>
      <c r="E19" s="139"/>
      <c r="F19" s="131">
        <v>0</v>
      </c>
      <c r="G19" s="130">
        <f t="shared" si="1"/>
        <v>0</v>
      </c>
      <c r="H19" s="131">
        <v>0</v>
      </c>
      <c r="I19" s="148">
        <f t="shared" si="10"/>
        <v>0</v>
      </c>
      <c r="J19" s="151">
        <f t="shared" si="2"/>
        <v>0</v>
      </c>
      <c r="K19" s="148">
        <f t="shared" si="11"/>
        <v>0</v>
      </c>
      <c r="L19" s="139">
        <v>0</v>
      </c>
      <c r="M19" s="130">
        <f t="shared" si="3"/>
        <v>0</v>
      </c>
      <c r="N19" s="139">
        <v>0</v>
      </c>
      <c r="O19" s="131">
        <v>0</v>
      </c>
      <c r="P19" s="130">
        <f t="shared" si="4"/>
        <v>0</v>
      </c>
      <c r="Q19" s="131">
        <v>0</v>
      </c>
      <c r="R19" s="148">
        <f t="shared" si="12"/>
        <v>0</v>
      </c>
      <c r="S19" s="151">
        <f t="shared" si="5"/>
        <v>0</v>
      </c>
      <c r="T19" s="148">
        <f t="shared" si="13"/>
        <v>0</v>
      </c>
      <c r="U19" s="139">
        <v>0</v>
      </c>
      <c r="V19" s="130">
        <f t="shared" si="6"/>
        <v>0</v>
      </c>
      <c r="W19" s="139"/>
      <c r="X19" s="131">
        <v>0</v>
      </c>
      <c r="Y19" s="130">
        <f t="shared" si="7"/>
        <v>0</v>
      </c>
      <c r="Z19" s="131">
        <v>0</v>
      </c>
      <c r="AA19" s="148">
        <f t="shared" si="14"/>
        <v>0</v>
      </c>
      <c r="AB19" s="151">
        <f t="shared" si="9"/>
        <v>0</v>
      </c>
      <c r="AC19" s="148">
        <f t="shared" si="15"/>
        <v>0</v>
      </c>
    </row>
    <row r="20" spans="1:29" ht="18" customHeight="1">
      <c r="A20" s="366" t="s">
        <v>100</v>
      </c>
      <c r="B20" s="368"/>
      <c r="C20" s="142">
        <f>SUM(C21:C27)</f>
        <v>822793</v>
      </c>
      <c r="D20" s="130">
        <f t="shared" si="0"/>
        <v>30000</v>
      </c>
      <c r="E20" s="142">
        <f>SUM(E21:E27)</f>
        <v>852793</v>
      </c>
      <c r="F20" s="144">
        <f>SUM(F21:F27)</f>
        <v>342210</v>
      </c>
      <c r="G20" s="130">
        <f t="shared" si="1"/>
        <v>0</v>
      </c>
      <c r="H20" s="144">
        <f>SUM(H21:H27)</f>
        <v>342210</v>
      </c>
      <c r="I20" s="147">
        <f>SUM(I21:I27)</f>
        <v>1165003</v>
      </c>
      <c r="J20" s="151">
        <f t="shared" si="2"/>
        <v>30000</v>
      </c>
      <c r="K20" s="147">
        <f>E20+H20</f>
        <v>1195003</v>
      </c>
      <c r="L20" s="142">
        <f>SUM(L21:L27)</f>
        <v>852793</v>
      </c>
      <c r="M20" s="179">
        <f t="shared" si="3"/>
        <v>6288</v>
      </c>
      <c r="N20" s="142">
        <f>SUM(N21:N27)</f>
        <v>859081</v>
      </c>
      <c r="O20" s="144">
        <f>SUM(O21:O27)</f>
        <v>342210</v>
      </c>
      <c r="P20" s="179">
        <f t="shared" si="4"/>
        <v>0</v>
      </c>
      <c r="Q20" s="144">
        <f>SUM(Q21:Q27)</f>
        <v>342210</v>
      </c>
      <c r="R20" s="147">
        <f>SUM(R21:R27)</f>
        <v>1195003</v>
      </c>
      <c r="S20" s="180">
        <f t="shared" si="5"/>
        <v>6288</v>
      </c>
      <c r="T20" s="147">
        <f>N20+Q20</f>
        <v>1201291</v>
      </c>
      <c r="U20" s="142">
        <f>SUM(U21:U27)</f>
        <v>859081</v>
      </c>
      <c r="V20" s="179">
        <f t="shared" si="6"/>
        <v>0</v>
      </c>
      <c r="W20" s="142">
        <f>SUM(W21:W27)</f>
        <v>859081</v>
      </c>
      <c r="X20" s="144">
        <f>SUM(X21:X27)</f>
        <v>342210</v>
      </c>
      <c r="Y20" s="179">
        <f t="shared" si="7"/>
        <v>-1280</v>
      </c>
      <c r="Z20" s="144">
        <f>SUM(Z21:Z27)</f>
        <v>340930</v>
      </c>
      <c r="AA20" s="147">
        <f>SUM(AA21:AA27)</f>
        <v>1201291</v>
      </c>
      <c r="AB20" s="180">
        <f t="shared" si="9"/>
        <v>-1280</v>
      </c>
      <c r="AC20" s="147">
        <f>W20+Z20</f>
        <v>1200011</v>
      </c>
    </row>
    <row r="21" spans="1:29">
      <c r="A21" s="128" t="s">
        <v>40</v>
      </c>
      <c r="B21" s="133" t="s">
        <v>41</v>
      </c>
      <c r="C21" s="139">
        <v>18573</v>
      </c>
      <c r="D21" s="130">
        <f t="shared" si="0"/>
        <v>0</v>
      </c>
      <c r="E21" s="139">
        <v>18573</v>
      </c>
      <c r="F21" s="131">
        <v>0</v>
      </c>
      <c r="G21" s="130">
        <f t="shared" si="1"/>
        <v>0</v>
      </c>
      <c r="H21" s="131">
        <v>0</v>
      </c>
      <c r="I21" s="148">
        <f t="shared" ref="I21:I27" si="16">C21+F21</f>
        <v>18573</v>
      </c>
      <c r="J21" s="151">
        <f t="shared" si="2"/>
        <v>0</v>
      </c>
      <c r="K21" s="148">
        <f t="shared" si="11"/>
        <v>18573</v>
      </c>
      <c r="L21" s="139">
        <v>18573</v>
      </c>
      <c r="M21" s="130">
        <f t="shared" si="3"/>
        <v>3227</v>
      </c>
      <c r="N21" s="139">
        <v>21800</v>
      </c>
      <c r="O21" s="131">
        <v>0</v>
      </c>
      <c r="P21" s="130">
        <f t="shared" si="4"/>
        <v>0</v>
      </c>
      <c r="Q21" s="131">
        <v>0</v>
      </c>
      <c r="R21" s="148">
        <f>L21+O21</f>
        <v>18573</v>
      </c>
      <c r="S21" s="151">
        <f t="shared" si="5"/>
        <v>3227</v>
      </c>
      <c r="T21" s="148">
        <f>N21+Q21</f>
        <v>21800</v>
      </c>
      <c r="U21" s="139">
        <v>21800</v>
      </c>
      <c r="V21" s="130">
        <f t="shared" si="6"/>
        <v>0</v>
      </c>
      <c r="W21" s="139">
        <v>21800</v>
      </c>
      <c r="X21" s="131">
        <v>0</v>
      </c>
      <c r="Y21" s="130">
        <f t="shared" si="7"/>
        <v>0</v>
      </c>
      <c r="Z21" s="131">
        <v>0</v>
      </c>
      <c r="AA21" s="148">
        <f t="shared" ref="AA21:AA27" si="17">U21+X21</f>
        <v>21800</v>
      </c>
      <c r="AB21" s="151">
        <f t="shared" si="9"/>
        <v>0</v>
      </c>
      <c r="AC21" s="148">
        <f t="shared" ref="AC21:AC33" si="18">W21+Z21</f>
        <v>21800</v>
      </c>
    </row>
    <row r="22" spans="1:29">
      <c r="A22" s="128" t="s">
        <v>42</v>
      </c>
      <c r="B22" s="133" t="s">
        <v>43</v>
      </c>
      <c r="C22" s="139">
        <v>634220</v>
      </c>
      <c r="D22" s="130">
        <f t="shared" si="0"/>
        <v>0</v>
      </c>
      <c r="E22" s="139">
        <v>634220</v>
      </c>
      <c r="F22" s="131">
        <v>22730</v>
      </c>
      <c r="G22" s="130">
        <f t="shared" si="1"/>
        <v>0</v>
      </c>
      <c r="H22" s="131">
        <v>22730</v>
      </c>
      <c r="I22" s="148">
        <f>C22+F22</f>
        <v>656950</v>
      </c>
      <c r="J22" s="151">
        <f t="shared" si="2"/>
        <v>0</v>
      </c>
      <c r="K22" s="148">
        <f t="shared" si="11"/>
        <v>656950</v>
      </c>
      <c r="L22" s="139">
        <v>634220</v>
      </c>
      <c r="M22" s="130">
        <f t="shared" si="3"/>
        <v>226</v>
      </c>
      <c r="N22" s="139">
        <v>634446</v>
      </c>
      <c r="O22" s="131">
        <v>22730</v>
      </c>
      <c r="P22" s="130">
        <f t="shared" si="4"/>
        <v>0</v>
      </c>
      <c r="Q22" s="131">
        <v>22730</v>
      </c>
      <c r="R22" s="148">
        <f t="shared" ref="R22:R27" si="19">L22+O22</f>
        <v>656950</v>
      </c>
      <c r="S22" s="151">
        <f t="shared" si="5"/>
        <v>226</v>
      </c>
      <c r="T22" s="148">
        <f t="shared" ref="T22:T27" si="20">N22+Q22</f>
        <v>657176</v>
      </c>
      <c r="U22" s="139">
        <v>634446</v>
      </c>
      <c r="V22" s="130">
        <f t="shared" si="6"/>
        <v>0</v>
      </c>
      <c r="W22" s="139">
        <v>634446</v>
      </c>
      <c r="X22" s="131">
        <v>22730</v>
      </c>
      <c r="Y22" s="130">
        <f t="shared" si="7"/>
        <v>2366</v>
      </c>
      <c r="Z22" s="131">
        <v>25096</v>
      </c>
      <c r="AA22" s="148">
        <f t="shared" si="17"/>
        <v>657176</v>
      </c>
      <c r="AB22" s="151">
        <f t="shared" si="9"/>
        <v>2366</v>
      </c>
      <c r="AC22" s="148">
        <f t="shared" si="18"/>
        <v>659542</v>
      </c>
    </row>
    <row r="23" spans="1:29">
      <c r="A23" s="128" t="s">
        <v>44</v>
      </c>
      <c r="B23" s="133" t="s">
        <v>31</v>
      </c>
      <c r="C23" s="139"/>
      <c r="D23" s="130">
        <f t="shared" si="0"/>
        <v>0</v>
      </c>
      <c r="E23" s="139"/>
      <c r="F23" s="131">
        <v>160000</v>
      </c>
      <c r="G23" s="130">
        <f t="shared" si="1"/>
        <v>0</v>
      </c>
      <c r="H23" s="131">
        <v>160000</v>
      </c>
      <c r="I23" s="148">
        <f t="shared" si="16"/>
        <v>160000</v>
      </c>
      <c r="J23" s="151">
        <f t="shared" si="2"/>
        <v>0</v>
      </c>
      <c r="K23" s="148">
        <f t="shared" si="11"/>
        <v>160000</v>
      </c>
      <c r="L23" s="139">
        <v>0</v>
      </c>
      <c r="M23" s="130">
        <f t="shared" si="3"/>
        <v>0</v>
      </c>
      <c r="N23" s="139">
        <v>0</v>
      </c>
      <c r="O23" s="131">
        <v>160000</v>
      </c>
      <c r="P23" s="130">
        <f t="shared" si="4"/>
        <v>0</v>
      </c>
      <c r="Q23" s="131">
        <v>160000</v>
      </c>
      <c r="R23" s="148">
        <f t="shared" si="19"/>
        <v>160000</v>
      </c>
      <c r="S23" s="151">
        <f t="shared" si="5"/>
        <v>0</v>
      </c>
      <c r="T23" s="148">
        <f t="shared" si="20"/>
        <v>160000</v>
      </c>
      <c r="U23" s="139">
        <v>0</v>
      </c>
      <c r="V23" s="130">
        <f t="shared" si="6"/>
        <v>0</v>
      </c>
      <c r="W23" s="139"/>
      <c r="X23" s="131">
        <v>160000</v>
      </c>
      <c r="Y23" s="130">
        <f t="shared" si="7"/>
        <v>-6426</v>
      </c>
      <c r="Z23" s="131">
        <v>153574</v>
      </c>
      <c r="AA23" s="148">
        <f t="shared" si="17"/>
        <v>160000</v>
      </c>
      <c r="AB23" s="151">
        <f t="shared" si="9"/>
        <v>-6426</v>
      </c>
      <c r="AC23" s="148">
        <f t="shared" si="18"/>
        <v>153574</v>
      </c>
    </row>
    <row r="24" spans="1:29">
      <c r="A24" s="128" t="s">
        <v>45</v>
      </c>
      <c r="B24" s="133" t="s">
        <v>46</v>
      </c>
      <c r="C24" s="139"/>
      <c r="D24" s="130">
        <f t="shared" si="0"/>
        <v>0</v>
      </c>
      <c r="E24" s="139"/>
      <c r="F24" s="131">
        <v>1800</v>
      </c>
      <c r="G24" s="130">
        <f t="shared" si="1"/>
        <v>0</v>
      </c>
      <c r="H24" s="131">
        <v>1800</v>
      </c>
      <c r="I24" s="148">
        <f t="shared" si="16"/>
        <v>1800</v>
      </c>
      <c r="J24" s="151">
        <f t="shared" si="2"/>
        <v>0</v>
      </c>
      <c r="K24" s="148">
        <f t="shared" si="11"/>
        <v>1800</v>
      </c>
      <c r="L24" s="139">
        <v>0</v>
      </c>
      <c r="M24" s="130">
        <f t="shared" si="3"/>
        <v>0</v>
      </c>
      <c r="N24" s="139">
        <v>0</v>
      </c>
      <c r="O24" s="131">
        <v>1800</v>
      </c>
      <c r="P24" s="130">
        <f t="shared" si="4"/>
        <v>0</v>
      </c>
      <c r="Q24" s="131">
        <v>1800</v>
      </c>
      <c r="R24" s="148">
        <f t="shared" si="19"/>
        <v>1800</v>
      </c>
      <c r="S24" s="151">
        <f t="shared" si="5"/>
        <v>0</v>
      </c>
      <c r="T24" s="148">
        <f t="shared" si="20"/>
        <v>1800</v>
      </c>
      <c r="U24" s="139">
        <v>0</v>
      </c>
      <c r="V24" s="130">
        <f t="shared" si="6"/>
        <v>0</v>
      </c>
      <c r="W24" s="139"/>
      <c r="X24" s="131">
        <v>1800</v>
      </c>
      <c r="Y24" s="130">
        <f t="shared" si="7"/>
        <v>0</v>
      </c>
      <c r="Z24" s="131">
        <v>1800</v>
      </c>
      <c r="AA24" s="148">
        <f t="shared" si="17"/>
        <v>1800</v>
      </c>
      <c r="AB24" s="151">
        <f t="shared" si="9"/>
        <v>0</v>
      </c>
      <c r="AC24" s="148">
        <f t="shared" si="18"/>
        <v>1800</v>
      </c>
    </row>
    <row r="25" spans="1:29">
      <c r="A25" s="128" t="s">
        <v>47</v>
      </c>
      <c r="B25" s="133" t="s">
        <v>48</v>
      </c>
      <c r="C25" s="139">
        <v>170000</v>
      </c>
      <c r="D25" s="130">
        <f t="shared" si="0"/>
        <v>30000</v>
      </c>
      <c r="E25" s="139">
        <f>170000+30000</f>
        <v>200000</v>
      </c>
      <c r="F25" s="131">
        <v>157680</v>
      </c>
      <c r="G25" s="130">
        <f t="shared" si="1"/>
        <v>0</v>
      </c>
      <c r="H25" s="131">
        <v>157680</v>
      </c>
      <c r="I25" s="148">
        <f t="shared" si="16"/>
        <v>327680</v>
      </c>
      <c r="J25" s="151">
        <f t="shared" si="2"/>
        <v>30000</v>
      </c>
      <c r="K25" s="148">
        <f t="shared" si="11"/>
        <v>357680</v>
      </c>
      <c r="L25" s="139">
        <f>170000+30000</f>
        <v>200000</v>
      </c>
      <c r="M25" s="130">
        <f t="shared" si="3"/>
        <v>2835</v>
      </c>
      <c r="N25" s="139">
        <v>202835</v>
      </c>
      <c r="O25" s="131">
        <v>157680</v>
      </c>
      <c r="P25" s="130">
        <f t="shared" si="4"/>
        <v>0</v>
      </c>
      <c r="Q25" s="131">
        <v>157680</v>
      </c>
      <c r="R25" s="148">
        <f t="shared" si="19"/>
        <v>357680</v>
      </c>
      <c r="S25" s="151">
        <f t="shared" si="5"/>
        <v>2835</v>
      </c>
      <c r="T25" s="148">
        <f t="shared" si="20"/>
        <v>360515</v>
      </c>
      <c r="U25" s="139">
        <v>202835</v>
      </c>
      <c r="V25" s="130">
        <f t="shared" si="6"/>
        <v>0</v>
      </c>
      <c r="W25" s="139">
        <v>202835</v>
      </c>
      <c r="X25" s="131">
        <v>157680</v>
      </c>
      <c r="Y25" s="130">
        <f t="shared" si="7"/>
        <v>2780</v>
      </c>
      <c r="Z25" s="131">
        <v>160460</v>
      </c>
      <c r="AA25" s="148">
        <f t="shared" si="17"/>
        <v>360515</v>
      </c>
      <c r="AB25" s="151">
        <f t="shared" si="9"/>
        <v>2780</v>
      </c>
      <c r="AC25" s="148">
        <f t="shared" si="18"/>
        <v>363295</v>
      </c>
    </row>
    <row r="26" spans="1:29" ht="32.25">
      <c r="A26" s="128" t="s">
        <v>51</v>
      </c>
      <c r="B26" s="182" t="s">
        <v>52</v>
      </c>
      <c r="C26" s="139">
        <v>0</v>
      </c>
      <c r="D26" s="130">
        <f>E26-C26</f>
        <v>0</v>
      </c>
      <c r="E26" s="139">
        <v>0</v>
      </c>
      <c r="F26" s="131">
        <v>0</v>
      </c>
      <c r="G26" s="130">
        <f>H26-F26</f>
        <v>0</v>
      </c>
      <c r="H26" s="131">
        <v>0</v>
      </c>
      <c r="I26" s="148">
        <f>C26+F26</f>
        <v>0</v>
      </c>
      <c r="J26" s="151">
        <f>D26+G26</f>
        <v>0</v>
      </c>
      <c r="K26" s="148">
        <f>E26+H26</f>
        <v>0</v>
      </c>
      <c r="L26" s="139">
        <v>0</v>
      </c>
      <c r="M26" s="130">
        <f t="shared" si="3"/>
        <v>0</v>
      </c>
      <c r="N26" s="139">
        <v>0</v>
      </c>
      <c r="O26" s="131">
        <v>0</v>
      </c>
      <c r="P26" s="130">
        <f t="shared" si="4"/>
        <v>0</v>
      </c>
      <c r="Q26" s="131">
        <v>0</v>
      </c>
      <c r="R26" s="148">
        <f t="shared" si="19"/>
        <v>0</v>
      </c>
      <c r="S26" s="151">
        <f t="shared" si="5"/>
        <v>0</v>
      </c>
      <c r="T26" s="148">
        <f t="shared" si="20"/>
        <v>0</v>
      </c>
      <c r="U26" s="139">
        <v>0</v>
      </c>
      <c r="V26" s="130">
        <f t="shared" si="6"/>
        <v>0</v>
      </c>
      <c r="W26" s="139">
        <v>0</v>
      </c>
      <c r="X26" s="131">
        <v>0</v>
      </c>
      <c r="Y26" s="130">
        <f t="shared" si="7"/>
        <v>0</v>
      </c>
      <c r="Z26" s="131"/>
      <c r="AA26" s="148">
        <f t="shared" si="17"/>
        <v>0</v>
      </c>
      <c r="AB26" s="151">
        <f t="shared" si="9"/>
        <v>0</v>
      </c>
      <c r="AC26" s="148">
        <f t="shared" si="18"/>
        <v>0</v>
      </c>
    </row>
    <row r="27" spans="1:29" ht="32.25">
      <c r="A27" s="128" t="s">
        <v>53</v>
      </c>
      <c r="B27" s="133" t="s">
        <v>54</v>
      </c>
      <c r="C27" s="139">
        <v>0</v>
      </c>
      <c r="D27" s="130">
        <f t="shared" si="0"/>
        <v>0</v>
      </c>
      <c r="E27" s="139">
        <v>0</v>
      </c>
      <c r="F27" s="131">
        <v>0</v>
      </c>
      <c r="G27" s="130">
        <f t="shared" si="1"/>
        <v>0</v>
      </c>
      <c r="H27" s="131">
        <v>0</v>
      </c>
      <c r="I27" s="148">
        <f t="shared" si="16"/>
        <v>0</v>
      </c>
      <c r="J27" s="151">
        <f t="shared" si="2"/>
        <v>0</v>
      </c>
      <c r="K27" s="148">
        <f t="shared" si="11"/>
        <v>0</v>
      </c>
      <c r="L27" s="139">
        <v>0</v>
      </c>
      <c r="M27" s="130">
        <f t="shared" si="3"/>
        <v>0</v>
      </c>
      <c r="N27" s="139">
        <v>0</v>
      </c>
      <c r="O27" s="131">
        <v>0</v>
      </c>
      <c r="P27" s="130">
        <f t="shared" si="4"/>
        <v>0</v>
      </c>
      <c r="Q27" s="131">
        <v>0</v>
      </c>
      <c r="R27" s="148">
        <f t="shared" si="19"/>
        <v>0</v>
      </c>
      <c r="S27" s="151">
        <f t="shared" si="5"/>
        <v>0</v>
      </c>
      <c r="T27" s="148">
        <f t="shared" si="20"/>
        <v>0</v>
      </c>
      <c r="U27" s="139">
        <v>0</v>
      </c>
      <c r="V27" s="130">
        <f t="shared" si="6"/>
        <v>0</v>
      </c>
      <c r="W27" s="139"/>
      <c r="X27" s="131">
        <v>0</v>
      </c>
      <c r="Y27" s="130">
        <f t="shared" si="7"/>
        <v>0</v>
      </c>
      <c r="Z27" s="131">
        <v>0</v>
      </c>
      <c r="AA27" s="148">
        <f t="shared" si="17"/>
        <v>0</v>
      </c>
      <c r="AB27" s="151">
        <f t="shared" si="9"/>
        <v>0</v>
      </c>
      <c r="AC27" s="148">
        <f t="shared" si="18"/>
        <v>0</v>
      </c>
    </row>
    <row r="28" spans="1:29" ht="26.25" customHeight="1">
      <c r="A28" s="366" t="s">
        <v>23</v>
      </c>
      <c r="B28" s="367"/>
      <c r="C28" s="140">
        <f>C8-C12</f>
        <v>-31483</v>
      </c>
      <c r="D28" s="130">
        <f t="shared" si="0"/>
        <v>-30000</v>
      </c>
      <c r="E28" s="140">
        <f>E8-E12</f>
        <v>-61483</v>
      </c>
      <c r="F28" s="132">
        <f>F8-F12</f>
        <v>-182210</v>
      </c>
      <c r="G28" s="130">
        <f t="shared" si="1"/>
        <v>0</v>
      </c>
      <c r="H28" s="132">
        <f>H8-H12</f>
        <v>-182210</v>
      </c>
      <c r="I28" s="149">
        <f>I8-I12</f>
        <v>-213693</v>
      </c>
      <c r="J28" s="151">
        <f t="shared" si="2"/>
        <v>-30000</v>
      </c>
      <c r="K28" s="149">
        <f t="shared" ref="K28:K33" si="21">E28+H28</f>
        <v>-243693</v>
      </c>
      <c r="L28" s="140">
        <f>L8-L12</f>
        <v>-61483</v>
      </c>
      <c r="M28" s="130">
        <f t="shared" si="3"/>
        <v>-6288</v>
      </c>
      <c r="N28" s="140">
        <f>N8-N12</f>
        <v>-67771</v>
      </c>
      <c r="O28" s="132">
        <f>O8-O12</f>
        <v>-182210</v>
      </c>
      <c r="P28" s="130">
        <f t="shared" si="4"/>
        <v>162599</v>
      </c>
      <c r="Q28" s="132">
        <f>Q8-Q12</f>
        <v>-19611</v>
      </c>
      <c r="R28" s="149">
        <f>R8-R12</f>
        <v>-243693</v>
      </c>
      <c r="S28" s="151">
        <f t="shared" si="5"/>
        <v>156311</v>
      </c>
      <c r="T28" s="149">
        <f t="shared" ref="T28:T33" si="22">N28+Q28</f>
        <v>-87382</v>
      </c>
      <c r="U28" s="140">
        <f>U8-U12</f>
        <v>-67771</v>
      </c>
      <c r="V28" s="130">
        <f t="shared" si="6"/>
        <v>0</v>
      </c>
      <c r="W28" s="140">
        <f>W8-W12</f>
        <v>-67771</v>
      </c>
      <c r="X28" s="132">
        <f>X8-X12</f>
        <v>-19611</v>
      </c>
      <c r="Y28" s="130">
        <f t="shared" si="7"/>
        <v>29993</v>
      </c>
      <c r="Z28" s="132">
        <f>Z8-Z12</f>
        <v>10382</v>
      </c>
      <c r="AA28" s="149">
        <f>AA8-AA12</f>
        <v>-87382</v>
      </c>
      <c r="AB28" s="151">
        <f>V28+Y28</f>
        <v>29993</v>
      </c>
      <c r="AC28" s="149">
        <f t="shared" si="18"/>
        <v>-57389</v>
      </c>
    </row>
    <row r="29" spans="1:29" ht="12.75" customHeight="1">
      <c r="A29" s="364" t="s">
        <v>19</v>
      </c>
      <c r="B29" s="365"/>
      <c r="C29" s="140">
        <f>C32-C33+C31</f>
        <v>31483</v>
      </c>
      <c r="D29" s="130">
        <f t="shared" si="0"/>
        <v>30000</v>
      </c>
      <c r="E29" s="140">
        <f>E32-E33+E31</f>
        <v>61483</v>
      </c>
      <c r="F29" s="132">
        <f>F32-F33+F31</f>
        <v>182210</v>
      </c>
      <c r="G29" s="130">
        <f t="shared" si="1"/>
        <v>0</v>
      </c>
      <c r="H29" s="132">
        <f>H32-H33+H31</f>
        <v>182210</v>
      </c>
      <c r="I29" s="149">
        <f>C29+F29</f>
        <v>213693</v>
      </c>
      <c r="J29" s="151">
        <f t="shared" si="2"/>
        <v>30000</v>
      </c>
      <c r="K29" s="149">
        <f t="shared" si="21"/>
        <v>243693</v>
      </c>
      <c r="L29" s="140">
        <f>L32-L33+L31</f>
        <v>61483</v>
      </c>
      <c r="M29" s="130">
        <f t="shared" si="3"/>
        <v>6288</v>
      </c>
      <c r="N29" s="140">
        <f>N32-N33+N31</f>
        <v>67771</v>
      </c>
      <c r="O29" s="132">
        <f>O32-O33+O31</f>
        <v>182210</v>
      </c>
      <c r="P29" s="130">
        <f t="shared" si="4"/>
        <v>-162599</v>
      </c>
      <c r="Q29" s="132">
        <f>Q32-Q33+Q31</f>
        <v>19611</v>
      </c>
      <c r="R29" s="149">
        <f>L29+O29</f>
        <v>243693</v>
      </c>
      <c r="S29" s="151">
        <f t="shared" si="5"/>
        <v>-156311</v>
      </c>
      <c r="T29" s="149">
        <f t="shared" si="22"/>
        <v>87382</v>
      </c>
      <c r="U29" s="140">
        <f>U32-U33+U31</f>
        <v>67771</v>
      </c>
      <c r="V29" s="130">
        <f t="shared" si="6"/>
        <v>0</v>
      </c>
      <c r="W29" s="140">
        <f>W32-W33+W31</f>
        <v>67771</v>
      </c>
      <c r="X29" s="132">
        <f>X32-X33+X31</f>
        <v>19611</v>
      </c>
      <c r="Y29" s="130">
        <f t="shared" si="7"/>
        <v>-29993</v>
      </c>
      <c r="Z29" s="132">
        <f>Z32-Z33+Z31</f>
        <v>-10382</v>
      </c>
      <c r="AA29" s="149">
        <f>U29+X29</f>
        <v>87382</v>
      </c>
      <c r="AB29" s="151">
        <f t="shared" si="9"/>
        <v>-29993</v>
      </c>
      <c r="AC29" s="149">
        <f t="shared" si="18"/>
        <v>57389</v>
      </c>
    </row>
    <row r="30" spans="1:29" ht="12.75" customHeight="1">
      <c r="A30" s="358" t="s">
        <v>63</v>
      </c>
      <c r="B30" s="359"/>
      <c r="C30" s="140">
        <v>0</v>
      </c>
      <c r="D30" s="130">
        <f t="shared" si="0"/>
        <v>0</v>
      </c>
      <c r="E30" s="140">
        <v>0</v>
      </c>
      <c r="F30" s="132">
        <v>0</v>
      </c>
      <c r="G30" s="130">
        <f t="shared" si="1"/>
        <v>0</v>
      </c>
      <c r="H30" s="132">
        <v>0</v>
      </c>
      <c r="I30" s="149">
        <f>C30+F30</f>
        <v>0</v>
      </c>
      <c r="J30" s="151">
        <f t="shared" si="2"/>
        <v>0</v>
      </c>
      <c r="K30" s="149">
        <f t="shared" si="21"/>
        <v>0</v>
      </c>
      <c r="L30" s="140">
        <v>0</v>
      </c>
      <c r="M30" s="130">
        <f t="shared" si="3"/>
        <v>0</v>
      </c>
      <c r="N30" s="140">
        <v>0</v>
      </c>
      <c r="O30" s="132">
        <v>0</v>
      </c>
      <c r="P30" s="130">
        <f t="shared" si="4"/>
        <v>0</v>
      </c>
      <c r="Q30" s="132">
        <v>0</v>
      </c>
      <c r="R30" s="149">
        <f>L30+O30</f>
        <v>0</v>
      </c>
      <c r="S30" s="151">
        <f t="shared" si="5"/>
        <v>0</v>
      </c>
      <c r="T30" s="149">
        <f t="shared" si="22"/>
        <v>0</v>
      </c>
      <c r="U30" s="140">
        <v>0</v>
      </c>
      <c r="V30" s="130">
        <f t="shared" si="6"/>
        <v>0</v>
      </c>
      <c r="W30" s="140">
        <v>0</v>
      </c>
      <c r="X30" s="132">
        <v>0</v>
      </c>
      <c r="Y30" s="130">
        <f t="shared" si="7"/>
        <v>0</v>
      </c>
      <c r="Z30" s="132">
        <v>0</v>
      </c>
      <c r="AA30" s="149">
        <f>U30+X30</f>
        <v>0</v>
      </c>
      <c r="AB30" s="151">
        <f t="shared" si="9"/>
        <v>0</v>
      </c>
      <c r="AC30" s="149">
        <f t="shared" si="18"/>
        <v>0</v>
      </c>
    </row>
    <row r="31" spans="1:29" ht="12.75" customHeight="1">
      <c r="A31" s="360" t="s">
        <v>64</v>
      </c>
      <c r="B31" s="361"/>
      <c r="C31" s="140">
        <v>0</v>
      </c>
      <c r="D31" s="130">
        <f t="shared" si="0"/>
        <v>0</v>
      </c>
      <c r="E31" s="140">
        <v>0</v>
      </c>
      <c r="F31" s="132">
        <v>-7400</v>
      </c>
      <c r="G31" s="130">
        <f t="shared" si="1"/>
        <v>0</v>
      </c>
      <c r="H31" s="132">
        <v>-7400</v>
      </c>
      <c r="I31" s="149">
        <f>SUM(C31:F31)</f>
        <v>-7400</v>
      </c>
      <c r="J31" s="151">
        <f t="shared" si="2"/>
        <v>0</v>
      </c>
      <c r="K31" s="149">
        <f t="shared" si="21"/>
        <v>-7400</v>
      </c>
      <c r="L31" s="140">
        <v>0</v>
      </c>
      <c r="M31" s="130">
        <f t="shared" si="3"/>
        <v>0</v>
      </c>
      <c r="N31" s="140">
        <v>0</v>
      </c>
      <c r="O31" s="132">
        <v>-7400</v>
      </c>
      <c r="P31" s="130">
        <f t="shared" si="4"/>
        <v>0</v>
      </c>
      <c r="Q31" s="132">
        <v>-7400</v>
      </c>
      <c r="R31" s="149">
        <f>SUM(L31:O31)</f>
        <v>-7400</v>
      </c>
      <c r="S31" s="151">
        <f t="shared" si="5"/>
        <v>0</v>
      </c>
      <c r="T31" s="149">
        <f t="shared" si="22"/>
        <v>-7400</v>
      </c>
      <c r="U31" s="140">
        <v>0</v>
      </c>
      <c r="V31" s="130">
        <f t="shared" si="6"/>
        <v>0</v>
      </c>
      <c r="W31" s="140">
        <v>0</v>
      </c>
      <c r="X31" s="132">
        <v>-7400</v>
      </c>
      <c r="Y31" s="130">
        <f t="shared" si="7"/>
        <v>0</v>
      </c>
      <c r="Z31" s="132">
        <v>-7400</v>
      </c>
      <c r="AA31" s="149">
        <f>SUM(U31:X31)</f>
        <v>-7400</v>
      </c>
      <c r="AB31" s="151">
        <f t="shared" si="9"/>
        <v>0</v>
      </c>
      <c r="AC31" s="149">
        <f t="shared" si="18"/>
        <v>-7400</v>
      </c>
    </row>
    <row r="32" spans="1:29">
      <c r="A32" s="358" t="s">
        <v>60</v>
      </c>
      <c r="B32" s="359"/>
      <c r="C32" s="139">
        <v>81483</v>
      </c>
      <c r="D32" s="130">
        <f t="shared" si="0"/>
        <v>0</v>
      </c>
      <c r="E32" s="139">
        <v>81483</v>
      </c>
      <c r="F32" s="131">
        <v>446701</v>
      </c>
      <c r="G32" s="130">
        <f t="shared" si="1"/>
        <v>0</v>
      </c>
      <c r="H32" s="131">
        <v>446701</v>
      </c>
      <c r="I32" s="148">
        <f>C32+F32</f>
        <v>528184</v>
      </c>
      <c r="J32" s="151">
        <f t="shared" si="2"/>
        <v>0</v>
      </c>
      <c r="K32" s="148">
        <f t="shared" si="21"/>
        <v>528184</v>
      </c>
      <c r="L32" s="139">
        <v>81483</v>
      </c>
      <c r="M32" s="130">
        <f t="shared" si="3"/>
        <v>0</v>
      </c>
      <c r="N32" s="139">
        <v>81483</v>
      </c>
      <c r="O32" s="131">
        <v>446701</v>
      </c>
      <c r="P32" s="130">
        <f t="shared" si="4"/>
        <v>0</v>
      </c>
      <c r="Q32" s="131">
        <v>446701</v>
      </c>
      <c r="R32" s="148">
        <f>L32+O32</f>
        <v>528184</v>
      </c>
      <c r="S32" s="151">
        <f t="shared" si="5"/>
        <v>0</v>
      </c>
      <c r="T32" s="148">
        <f t="shared" si="22"/>
        <v>528184</v>
      </c>
      <c r="U32" s="139">
        <v>81483</v>
      </c>
      <c r="V32" s="130">
        <f t="shared" si="6"/>
        <v>0</v>
      </c>
      <c r="W32" s="139">
        <v>81483</v>
      </c>
      <c r="X32" s="131">
        <v>446701</v>
      </c>
      <c r="Y32" s="130">
        <f t="shared" si="7"/>
        <v>0</v>
      </c>
      <c r="Z32" s="131">
        <v>446701</v>
      </c>
      <c r="AA32" s="148">
        <f>U32+X32</f>
        <v>528184</v>
      </c>
      <c r="AB32" s="151">
        <f t="shared" si="9"/>
        <v>0</v>
      </c>
      <c r="AC32" s="148">
        <f t="shared" si="18"/>
        <v>528184</v>
      </c>
    </row>
    <row r="33" spans="1:29">
      <c r="A33" s="358" t="s">
        <v>61</v>
      </c>
      <c r="B33" s="359"/>
      <c r="C33" s="139">
        <v>50000</v>
      </c>
      <c r="D33" s="130">
        <f t="shared" si="0"/>
        <v>-30000</v>
      </c>
      <c r="E33" s="139">
        <f>50000-30000</f>
        <v>20000</v>
      </c>
      <c r="F33" s="131">
        <v>257091</v>
      </c>
      <c r="G33" s="130">
        <f t="shared" si="1"/>
        <v>0</v>
      </c>
      <c r="H33" s="131">
        <v>257091</v>
      </c>
      <c r="I33" s="148">
        <f>C33+F33</f>
        <v>307091</v>
      </c>
      <c r="J33" s="151">
        <f t="shared" si="2"/>
        <v>-30000</v>
      </c>
      <c r="K33" s="148">
        <f t="shared" si="21"/>
        <v>277091</v>
      </c>
      <c r="L33" s="139">
        <f>50000-30000</f>
        <v>20000</v>
      </c>
      <c r="M33" s="130">
        <f t="shared" si="3"/>
        <v>-6288</v>
      </c>
      <c r="N33" s="139">
        <v>13712</v>
      </c>
      <c r="O33" s="131">
        <v>257091</v>
      </c>
      <c r="P33" s="130">
        <f t="shared" si="4"/>
        <v>162599</v>
      </c>
      <c r="Q33" s="131">
        <v>419690</v>
      </c>
      <c r="R33" s="148">
        <f>L33+O33</f>
        <v>277091</v>
      </c>
      <c r="S33" s="151">
        <f t="shared" si="5"/>
        <v>156311</v>
      </c>
      <c r="T33" s="148">
        <f t="shared" si="22"/>
        <v>433402</v>
      </c>
      <c r="U33" s="139">
        <v>13712</v>
      </c>
      <c r="V33" s="130">
        <f t="shared" si="6"/>
        <v>0</v>
      </c>
      <c r="W33" s="139">
        <v>13712</v>
      </c>
      <c r="X33" s="131">
        <v>419690</v>
      </c>
      <c r="Y33" s="130">
        <f t="shared" si="7"/>
        <v>29993</v>
      </c>
      <c r="Z33" s="131">
        <v>449683</v>
      </c>
      <c r="AA33" s="148">
        <f>U33+X33</f>
        <v>433402</v>
      </c>
      <c r="AB33" s="151">
        <f t="shared" si="9"/>
        <v>29993</v>
      </c>
      <c r="AC33" s="148">
        <f t="shared" si="18"/>
        <v>463395</v>
      </c>
    </row>
    <row r="34" spans="1:29">
      <c r="B34" s="134"/>
      <c r="C34" s="134"/>
      <c r="D34" s="134"/>
      <c r="E34" s="134"/>
      <c r="F34" s="134"/>
      <c r="G34" s="134"/>
      <c r="H34" s="134"/>
    </row>
    <row r="35" spans="1:29">
      <c r="B35" s="135"/>
      <c r="C35" s="135"/>
      <c r="D35" s="135"/>
      <c r="E35" s="135"/>
      <c r="F35" s="135"/>
      <c r="G35" s="135"/>
      <c r="H35" s="135"/>
    </row>
    <row r="36" spans="1:29">
      <c r="B36" s="136"/>
      <c r="C36" s="136"/>
      <c r="D36" s="136"/>
      <c r="E36" s="136"/>
      <c r="F36" s="136"/>
      <c r="G36" s="136"/>
      <c r="H36" s="136"/>
    </row>
    <row r="37" spans="1:29">
      <c r="B37" s="136"/>
      <c r="C37" s="136"/>
      <c r="D37" s="136"/>
      <c r="E37" s="136"/>
      <c r="F37" s="136"/>
      <c r="G37" s="136"/>
      <c r="H37" s="136"/>
    </row>
    <row r="38" spans="1:29">
      <c r="B38" s="136"/>
      <c r="C38" s="136"/>
      <c r="D38" s="136"/>
      <c r="E38" s="136"/>
      <c r="F38" s="136"/>
      <c r="G38" s="136"/>
      <c r="H38" s="136"/>
    </row>
  </sheetData>
  <mergeCells count="10">
    <mergeCell ref="A30:B30"/>
    <mergeCell ref="A31:B31"/>
    <mergeCell ref="A32:B32"/>
    <mergeCell ref="A33:B33"/>
    <mergeCell ref="A7:B7"/>
    <mergeCell ref="A8:B8"/>
    <mergeCell ref="A12:B12"/>
    <mergeCell ref="A20:B20"/>
    <mergeCell ref="A28:B28"/>
    <mergeCell ref="A29:B29"/>
  </mergeCells>
  <pageMargins left="0.74803149606299213" right="0.74803149606299213" top="0.19685039370078741" bottom="0.19685039370078741" header="0.11811023622047245" footer="0.11811023622047245"/>
  <pageSetup paperSize="9" scale="9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pane xSplit="2" ySplit="9" topLeftCell="C10" activePane="bottomRight" state="frozen"/>
      <selection activeCell="AN28" sqref="AN28"/>
      <selection pane="topRight" activeCell="AN28" sqref="AN28"/>
      <selection pane="bottomLeft" activeCell="AN28" sqref="AN28"/>
      <selection pane="bottomRight" activeCell="O28" sqref="O28"/>
    </sheetView>
  </sheetViews>
  <sheetFormatPr defaultRowHeight="12.75"/>
  <cols>
    <col min="1" max="1" width="10" style="70" customWidth="1"/>
    <col min="2" max="2" width="43.7109375" style="70" customWidth="1"/>
    <col min="3" max="3" width="12.140625" style="70" hidden="1" customWidth="1"/>
    <col min="4" max="4" width="13.28515625" style="70" hidden="1" customWidth="1"/>
    <col min="5" max="6" width="12.140625" style="70" hidden="1" customWidth="1"/>
    <col min="7" max="7" width="13.28515625" style="70" hidden="1" customWidth="1"/>
    <col min="8" max="8" width="12.140625" style="70" hidden="1" customWidth="1"/>
    <col min="9" max="11" width="12.85546875" style="70" customWidth="1"/>
    <col min="12" max="16384" width="9.140625" style="70"/>
  </cols>
  <sheetData>
    <row r="1" spans="1:11" ht="12.75" customHeight="1">
      <c r="E1" s="115" t="s">
        <v>101</v>
      </c>
      <c r="H1" s="115" t="s">
        <v>101</v>
      </c>
      <c r="K1" s="115" t="s">
        <v>101</v>
      </c>
    </row>
    <row r="2" spans="1:11" ht="12.75" customHeight="1">
      <c r="E2" s="1" t="s">
        <v>498</v>
      </c>
      <c r="H2" s="1" t="s">
        <v>585</v>
      </c>
      <c r="K2" s="1" t="s">
        <v>599</v>
      </c>
    </row>
    <row r="3" spans="1:11" ht="12.75" customHeight="1">
      <c r="E3" s="1" t="s">
        <v>222</v>
      </c>
      <c r="H3" s="1" t="s">
        <v>586</v>
      </c>
      <c r="K3" s="1" t="s">
        <v>596</v>
      </c>
    </row>
    <row r="4" spans="1:11" ht="12.75" customHeight="1">
      <c r="E4" s="71"/>
    </row>
    <row r="5" spans="1:11" ht="18.75">
      <c r="B5" s="116" t="s">
        <v>21</v>
      </c>
    </row>
    <row r="6" spans="1:11" ht="15.75">
      <c r="B6" s="117" t="s">
        <v>576</v>
      </c>
    </row>
    <row r="7" spans="1:11">
      <c r="B7" s="2" t="s">
        <v>598</v>
      </c>
    </row>
    <row r="8" spans="1:11">
      <c r="B8" s="2"/>
    </row>
    <row r="9" spans="1:11" ht="47.25" customHeight="1">
      <c r="A9" s="369"/>
      <c r="B9" s="370"/>
      <c r="C9" s="152" t="s">
        <v>500</v>
      </c>
      <c r="D9" s="35" t="s">
        <v>22</v>
      </c>
      <c r="E9" s="153" t="s">
        <v>501</v>
      </c>
      <c r="F9" s="152" t="s">
        <v>501</v>
      </c>
      <c r="G9" s="35" t="s">
        <v>22</v>
      </c>
      <c r="H9" s="153" t="s">
        <v>593</v>
      </c>
      <c r="I9" s="152" t="s">
        <v>593</v>
      </c>
      <c r="J9" s="35" t="s">
        <v>22</v>
      </c>
      <c r="K9" s="153" t="s">
        <v>597</v>
      </c>
    </row>
    <row r="10" spans="1:11" ht="15.75">
      <c r="A10" s="371" t="s">
        <v>17</v>
      </c>
      <c r="B10" s="372"/>
      <c r="C10" s="118">
        <f t="shared" ref="C10:J10" si="0">SUM(C12:C13)</f>
        <v>0</v>
      </c>
      <c r="D10" s="72">
        <f t="shared" si="0"/>
        <v>4575</v>
      </c>
      <c r="E10" s="154">
        <f t="shared" si="0"/>
        <v>4575</v>
      </c>
      <c r="F10" s="118">
        <f>SUM(F11:F13)</f>
        <v>4575</v>
      </c>
      <c r="G10" s="72">
        <f>SUM(G11:G13)</f>
        <v>6802</v>
      </c>
      <c r="H10" s="154">
        <f>SUM(H11:H13)</f>
        <v>11377</v>
      </c>
      <c r="I10" s="118">
        <f>SUM(I11:I13)</f>
        <v>11377</v>
      </c>
      <c r="J10" s="72">
        <f t="shared" si="0"/>
        <v>24332</v>
      </c>
      <c r="K10" s="154">
        <f>SUM(K11:K13)</f>
        <v>35709</v>
      </c>
    </row>
    <row r="11" spans="1:11" ht="26.25">
      <c r="A11" s="119" t="s">
        <v>594</v>
      </c>
      <c r="B11" s="120" t="s">
        <v>595</v>
      </c>
      <c r="C11" s="118"/>
      <c r="D11" s="72"/>
      <c r="E11" s="154"/>
      <c r="F11" s="121">
        <v>0</v>
      </c>
      <c r="G11" s="73">
        <f>H11-F11</f>
        <v>20</v>
      </c>
      <c r="H11" s="155">
        <v>20</v>
      </c>
      <c r="I11" s="121">
        <v>20</v>
      </c>
      <c r="J11" s="73">
        <f>K11-I11</f>
        <v>0</v>
      </c>
      <c r="K11" s="155">
        <v>20</v>
      </c>
    </row>
    <row r="12" spans="1:11" ht="29.25" customHeight="1">
      <c r="A12" s="119" t="s">
        <v>105</v>
      </c>
      <c r="B12" s="120" t="s">
        <v>32</v>
      </c>
      <c r="C12" s="121">
        <v>0</v>
      </c>
      <c r="D12" s="73">
        <f>E12-C12</f>
        <v>4545</v>
      </c>
      <c r="E12" s="155">
        <v>4545</v>
      </c>
      <c r="F12" s="121">
        <v>4545</v>
      </c>
      <c r="G12" s="73">
        <f>H12-F12</f>
        <v>6626</v>
      </c>
      <c r="H12" s="155">
        <v>11171</v>
      </c>
      <c r="I12" s="121">
        <v>11171</v>
      </c>
      <c r="J12" s="73">
        <f>K12-I12</f>
        <v>24125</v>
      </c>
      <c r="K12" s="155">
        <v>35296</v>
      </c>
    </row>
    <row r="13" spans="1:11" ht="24.75" customHeight="1">
      <c r="A13" s="119" t="s">
        <v>106</v>
      </c>
      <c r="B13" s="120" t="s">
        <v>33</v>
      </c>
      <c r="C13" s="121">
        <v>0</v>
      </c>
      <c r="D13" s="73">
        <f>E13-C13</f>
        <v>30</v>
      </c>
      <c r="E13" s="155">
        <v>30</v>
      </c>
      <c r="F13" s="121">
        <v>30</v>
      </c>
      <c r="G13" s="73">
        <f>H13-F13</f>
        <v>156</v>
      </c>
      <c r="H13" s="155">
        <v>186</v>
      </c>
      <c r="I13" s="121">
        <v>186</v>
      </c>
      <c r="J13" s="73">
        <f>K13-I13</f>
        <v>207</v>
      </c>
      <c r="K13" s="155">
        <v>393</v>
      </c>
    </row>
    <row r="14" spans="1:11" ht="15.75">
      <c r="A14" s="371" t="s">
        <v>99</v>
      </c>
      <c r="B14" s="372"/>
      <c r="C14" s="118">
        <f t="shared" ref="C14:H14" si="1">SUM(C15:C20)</f>
        <v>40410</v>
      </c>
      <c r="D14" s="72">
        <f t="shared" si="1"/>
        <v>-4565</v>
      </c>
      <c r="E14" s="154">
        <f t="shared" si="1"/>
        <v>35845</v>
      </c>
      <c r="F14" s="118">
        <f>SUM(F15:F20)</f>
        <v>35845</v>
      </c>
      <c r="G14" s="72">
        <f t="shared" si="1"/>
        <v>2746</v>
      </c>
      <c r="H14" s="154">
        <f t="shared" si="1"/>
        <v>38591</v>
      </c>
      <c r="I14" s="118">
        <f t="shared" ref="I14" si="2">SUM(I15:I20)</f>
        <v>38591</v>
      </c>
      <c r="J14" s="72">
        <f>SUM(J15:J20)</f>
        <v>3568</v>
      </c>
      <c r="K14" s="154">
        <f>SUM(K15:K20)</f>
        <v>42159</v>
      </c>
    </row>
    <row r="15" spans="1:11">
      <c r="A15" s="119" t="s">
        <v>34</v>
      </c>
      <c r="B15" s="123" t="s">
        <v>8</v>
      </c>
      <c r="C15" s="121">
        <v>0</v>
      </c>
      <c r="D15" s="73">
        <f>E15-C15</f>
        <v>5</v>
      </c>
      <c r="E15" s="155">
        <v>5</v>
      </c>
      <c r="F15" s="121">
        <v>5</v>
      </c>
      <c r="G15" s="73">
        <f t="shared" ref="G15:G20" si="3">H15-F15</f>
        <v>20</v>
      </c>
      <c r="H15" s="155">
        <v>25</v>
      </c>
      <c r="I15" s="121">
        <v>25</v>
      </c>
      <c r="J15" s="73">
        <f t="shared" ref="J15:J20" si="4">K15-I15</f>
        <v>2</v>
      </c>
      <c r="K15" s="155">
        <v>27</v>
      </c>
    </row>
    <row r="16" spans="1:11">
      <c r="A16" s="119" t="s">
        <v>58</v>
      </c>
      <c r="B16" s="123" t="s">
        <v>10</v>
      </c>
      <c r="C16" s="121">
        <v>338</v>
      </c>
      <c r="D16" s="73">
        <f>E16-C16</f>
        <v>30</v>
      </c>
      <c r="E16" s="155">
        <v>368</v>
      </c>
      <c r="F16" s="121">
        <v>368</v>
      </c>
      <c r="G16" s="73">
        <f t="shared" si="3"/>
        <v>156</v>
      </c>
      <c r="H16" s="155">
        <v>524</v>
      </c>
      <c r="I16" s="121">
        <v>524</v>
      </c>
      <c r="J16" s="73">
        <f t="shared" si="4"/>
        <v>131</v>
      </c>
      <c r="K16" s="155">
        <v>655</v>
      </c>
    </row>
    <row r="17" spans="1:11">
      <c r="A17" s="119" t="s">
        <v>35</v>
      </c>
      <c r="B17" s="123" t="s">
        <v>36</v>
      </c>
      <c r="C17" s="121">
        <v>0</v>
      </c>
      <c r="D17" s="73">
        <f t="shared" ref="D17:D27" si="5">E17-C17</f>
        <v>0</v>
      </c>
      <c r="E17" s="155">
        <v>0</v>
      </c>
      <c r="F17" s="121">
        <v>0</v>
      </c>
      <c r="G17" s="73">
        <f t="shared" si="3"/>
        <v>1500</v>
      </c>
      <c r="H17" s="155">
        <v>1500</v>
      </c>
      <c r="I17" s="121">
        <v>1500</v>
      </c>
      <c r="J17" s="73">
        <f t="shared" si="4"/>
        <v>0</v>
      </c>
      <c r="K17" s="155">
        <v>1500</v>
      </c>
    </row>
    <row r="18" spans="1:11">
      <c r="A18" s="119" t="s">
        <v>37</v>
      </c>
      <c r="B18" s="123" t="s">
        <v>13</v>
      </c>
      <c r="C18" s="121">
        <v>2581</v>
      </c>
      <c r="D18" s="73">
        <f t="shared" si="5"/>
        <v>1120</v>
      </c>
      <c r="E18" s="155">
        <v>3701</v>
      </c>
      <c r="F18" s="121">
        <v>3701</v>
      </c>
      <c r="G18" s="73">
        <f t="shared" si="3"/>
        <v>0</v>
      </c>
      <c r="H18" s="155">
        <v>3701</v>
      </c>
      <c r="I18" s="121">
        <v>3701</v>
      </c>
      <c r="J18" s="73">
        <f t="shared" si="4"/>
        <v>0</v>
      </c>
      <c r="K18" s="155">
        <v>3701</v>
      </c>
    </row>
    <row r="19" spans="1:11">
      <c r="A19" s="119" t="s">
        <v>38</v>
      </c>
      <c r="B19" s="123" t="s">
        <v>14</v>
      </c>
      <c r="C19" s="121">
        <v>139</v>
      </c>
      <c r="D19" s="73">
        <f t="shared" si="5"/>
        <v>0</v>
      </c>
      <c r="E19" s="155">
        <v>139</v>
      </c>
      <c r="F19" s="121">
        <v>139</v>
      </c>
      <c r="G19" s="73">
        <f t="shared" si="3"/>
        <v>1255</v>
      </c>
      <c r="H19" s="155">
        <v>1394</v>
      </c>
      <c r="I19" s="121">
        <v>1394</v>
      </c>
      <c r="J19" s="73">
        <f t="shared" si="4"/>
        <v>316</v>
      </c>
      <c r="K19" s="155">
        <v>1710</v>
      </c>
    </row>
    <row r="20" spans="1:11">
      <c r="A20" s="119" t="s">
        <v>29</v>
      </c>
      <c r="B20" s="123" t="s">
        <v>15</v>
      </c>
      <c r="C20" s="121">
        <v>37352</v>
      </c>
      <c r="D20" s="73">
        <f t="shared" si="5"/>
        <v>-5720</v>
      </c>
      <c r="E20" s="155">
        <v>31632</v>
      </c>
      <c r="F20" s="121">
        <v>31632</v>
      </c>
      <c r="G20" s="73">
        <f t="shared" si="3"/>
        <v>-185</v>
      </c>
      <c r="H20" s="155">
        <v>31447</v>
      </c>
      <c r="I20" s="121">
        <v>31447</v>
      </c>
      <c r="J20" s="73">
        <f t="shared" si="4"/>
        <v>3119</v>
      </c>
      <c r="K20" s="155">
        <v>34566</v>
      </c>
    </row>
    <row r="21" spans="1:11" ht="15.75">
      <c r="A21" s="373" t="s">
        <v>100</v>
      </c>
      <c r="B21" s="373"/>
      <c r="C21" s="118">
        <f t="shared" ref="C21:H21" si="6">SUM(C22:C27)</f>
        <v>40410</v>
      </c>
      <c r="D21" s="72">
        <f t="shared" si="6"/>
        <v>-4565</v>
      </c>
      <c r="E21" s="154">
        <f t="shared" si="6"/>
        <v>35845</v>
      </c>
      <c r="F21" s="118">
        <f>SUM(F22:F27)</f>
        <v>35845</v>
      </c>
      <c r="G21" s="72">
        <f t="shared" si="6"/>
        <v>2746</v>
      </c>
      <c r="H21" s="154">
        <f t="shared" si="6"/>
        <v>38591</v>
      </c>
      <c r="I21" s="118">
        <f t="shared" ref="I21" si="7">SUM(I22:I27)</f>
        <v>38591</v>
      </c>
      <c r="J21" s="72">
        <f>SUM(J22:J27)</f>
        <v>3568</v>
      </c>
      <c r="K21" s="154">
        <f>SUM(K22:K27)</f>
        <v>42159</v>
      </c>
    </row>
    <row r="22" spans="1:11">
      <c r="A22" s="119" t="s">
        <v>40</v>
      </c>
      <c r="B22" s="123" t="s">
        <v>41</v>
      </c>
      <c r="C22" s="121">
        <v>0</v>
      </c>
      <c r="D22" s="73">
        <f t="shared" si="5"/>
        <v>0</v>
      </c>
      <c r="E22" s="155">
        <v>0</v>
      </c>
      <c r="F22" s="121">
        <v>0</v>
      </c>
      <c r="G22" s="73">
        <f t="shared" ref="G22:G27" si="8">H22-F22</f>
        <v>0</v>
      </c>
      <c r="H22" s="155">
        <v>0</v>
      </c>
      <c r="I22" s="121">
        <v>0</v>
      </c>
      <c r="J22" s="73">
        <f t="shared" ref="J22:J27" si="9">K22-I22</f>
        <v>0</v>
      </c>
      <c r="K22" s="155">
        <v>0</v>
      </c>
    </row>
    <row r="23" spans="1:11">
      <c r="A23" s="119" t="s">
        <v>42</v>
      </c>
      <c r="B23" s="123" t="s">
        <v>43</v>
      </c>
      <c r="C23" s="121">
        <v>38410</v>
      </c>
      <c r="D23" s="73">
        <f t="shared" si="5"/>
        <v>-19001</v>
      </c>
      <c r="E23" s="155">
        <v>19409</v>
      </c>
      <c r="F23" s="121">
        <v>19409</v>
      </c>
      <c r="G23" s="73">
        <f t="shared" si="8"/>
        <v>1516</v>
      </c>
      <c r="H23" s="155">
        <v>20925</v>
      </c>
      <c r="I23" s="121">
        <v>20925</v>
      </c>
      <c r="J23" s="73">
        <f t="shared" si="9"/>
        <v>613</v>
      </c>
      <c r="K23" s="155">
        <v>21538</v>
      </c>
    </row>
    <row r="24" spans="1:11">
      <c r="A24" s="119" t="s">
        <v>44</v>
      </c>
      <c r="B24" s="123" t="s">
        <v>31</v>
      </c>
      <c r="C24" s="121">
        <v>2000</v>
      </c>
      <c r="D24" s="73">
        <f t="shared" si="5"/>
        <v>0</v>
      </c>
      <c r="E24" s="155">
        <v>2000</v>
      </c>
      <c r="F24" s="121">
        <v>2000</v>
      </c>
      <c r="G24" s="73">
        <f t="shared" si="8"/>
        <v>0</v>
      </c>
      <c r="H24" s="155">
        <v>2000</v>
      </c>
      <c r="I24" s="121">
        <v>2000</v>
      </c>
      <c r="J24" s="73">
        <f t="shared" si="9"/>
        <v>0</v>
      </c>
      <c r="K24" s="155">
        <v>2000</v>
      </c>
    </row>
    <row r="25" spans="1:11">
      <c r="A25" s="119" t="s">
        <v>47</v>
      </c>
      <c r="B25" s="123" t="s">
        <v>48</v>
      </c>
      <c r="C25" s="121">
        <v>0</v>
      </c>
      <c r="D25" s="73">
        <f t="shared" si="5"/>
        <v>12211</v>
      </c>
      <c r="E25" s="155">
        <v>12211</v>
      </c>
      <c r="F25" s="121">
        <v>12211</v>
      </c>
      <c r="G25" s="73">
        <f t="shared" si="8"/>
        <v>1230</v>
      </c>
      <c r="H25" s="155">
        <v>13441</v>
      </c>
      <c r="I25" s="121">
        <v>13441</v>
      </c>
      <c r="J25" s="73">
        <f t="shared" si="9"/>
        <v>95</v>
      </c>
      <c r="K25" s="155">
        <v>13536</v>
      </c>
    </row>
    <row r="26" spans="1:11">
      <c r="A26" s="111" t="s">
        <v>49</v>
      </c>
      <c r="B26" s="182" t="s">
        <v>50</v>
      </c>
      <c r="C26" s="121">
        <v>0</v>
      </c>
      <c r="D26" s="73">
        <f t="shared" si="5"/>
        <v>2225</v>
      </c>
      <c r="E26" s="155">
        <v>2225</v>
      </c>
      <c r="F26" s="121">
        <v>2225</v>
      </c>
      <c r="G26" s="73">
        <f t="shared" si="8"/>
        <v>0</v>
      </c>
      <c r="H26" s="155">
        <v>2225</v>
      </c>
      <c r="I26" s="121">
        <v>2225</v>
      </c>
      <c r="J26" s="73">
        <f t="shared" si="9"/>
        <v>2860</v>
      </c>
      <c r="K26" s="155">
        <v>5085</v>
      </c>
    </row>
    <row r="27" spans="1:11" ht="21.75">
      <c r="A27" s="119" t="s">
        <v>53</v>
      </c>
      <c r="B27" s="123" t="s">
        <v>54</v>
      </c>
      <c r="C27" s="121">
        <v>0</v>
      </c>
      <c r="D27" s="73">
        <f t="shared" si="5"/>
        <v>0</v>
      </c>
      <c r="E27" s="155">
        <v>0</v>
      </c>
      <c r="F27" s="121">
        <v>0</v>
      </c>
      <c r="G27" s="73">
        <f t="shared" si="8"/>
        <v>0</v>
      </c>
      <c r="H27" s="155">
        <v>0</v>
      </c>
      <c r="I27" s="121">
        <v>0</v>
      </c>
      <c r="J27" s="73">
        <f t="shared" si="9"/>
        <v>0</v>
      </c>
      <c r="K27" s="155">
        <v>0</v>
      </c>
    </row>
    <row r="28" spans="1:11" ht="26.25" customHeight="1">
      <c r="A28" s="374" t="s">
        <v>23</v>
      </c>
      <c r="B28" s="375"/>
      <c r="C28" s="122">
        <f t="shared" ref="C28:J28" si="10">C10-C14</f>
        <v>-40410</v>
      </c>
      <c r="D28" s="74">
        <f t="shared" si="10"/>
        <v>9140</v>
      </c>
      <c r="E28" s="156">
        <f t="shared" si="10"/>
        <v>-31270</v>
      </c>
      <c r="F28" s="122">
        <f t="shared" si="10"/>
        <v>-31270</v>
      </c>
      <c r="G28" s="74">
        <f t="shared" si="10"/>
        <v>4056</v>
      </c>
      <c r="H28" s="156">
        <f t="shared" si="10"/>
        <v>-27214</v>
      </c>
      <c r="I28" s="122">
        <f t="shared" ref="I28" si="11">I10-I14</f>
        <v>-27214</v>
      </c>
      <c r="J28" s="74">
        <f t="shared" si="10"/>
        <v>20764</v>
      </c>
      <c r="K28" s="156">
        <f>K10-K14</f>
        <v>-6450</v>
      </c>
    </row>
    <row r="29" spans="1:11" ht="12.75" customHeight="1">
      <c r="A29" s="371" t="s">
        <v>19</v>
      </c>
      <c r="B29" s="372"/>
      <c r="C29" s="122">
        <f t="shared" ref="C29:H29" si="12">C30-C31</f>
        <v>40410</v>
      </c>
      <c r="D29" s="74">
        <f t="shared" si="12"/>
        <v>-9140</v>
      </c>
      <c r="E29" s="156">
        <f t="shared" si="12"/>
        <v>31270</v>
      </c>
      <c r="F29" s="122">
        <f>F30-F31</f>
        <v>31270</v>
      </c>
      <c r="G29" s="74">
        <f>G30-G31</f>
        <v>-4056</v>
      </c>
      <c r="H29" s="156">
        <f t="shared" si="12"/>
        <v>27214</v>
      </c>
      <c r="I29" s="122">
        <f t="shared" ref="I29" si="13">I30-I31</f>
        <v>27214</v>
      </c>
      <c r="J29" s="74">
        <f>J30-J31</f>
        <v>-20764</v>
      </c>
      <c r="K29" s="156">
        <f>K30-K31</f>
        <v>6450</v>
      </c>
    </row>
    <row r="30" spans="1:11">
      <c r="A30" s="358" t="s">
        <v>60</v>
      </c>
      <c r="B30" s="359"/>
      <c r="C30" s="121">
        <v>40873</v>
      </c>
      <c r="D30" s="73">
        <f>E30-C30</f>
        <v>0</v>
      </c>
      <c r="E30" s="155">
        <v>40873</v>
      </c>
      <c r="F30" s="121">
        <v>40873</v>
      </c>
      <c r="G30" s="73">
        <f>H30-F30</f>
        <v>1000</v>
      </c>
      <c r="H30" s="155">
        <f>40873+1000</f>
        <v>41873</v>
      </c>
      <c r="I30" s="121">
        <f>40873+1000</f>
        <v>41873</v>
      </c>
      <c r="J30" s="73">
        <f>K30-I30</f>
        <v>0</v>
      </c>
      <c r="K30" s="155">
        <v>41873</v>
      </c>
    </row>
    <row r="31" spans="1:11">
      <c r="A31" s="358" t="s">
        <v>61</v>
      </c>
      <c r="B31" s="359"/>
      <c r="C31" s="121">
        <v>463</v>
      </c>
      <c r="D31" s="73">
        <f>E31-C31</f>
        <v>9140</v>
      </c>
      <c r="E31" s="155">
        <v>9603</v>
      </c>
      <c r="F31" s="121">
        <v>9603</v>
      </c>
      <c r="G31" s="73">
        <f>H31-F31</f>
        <v>5056</v>
      </c>
      <c r="H31" s="155">
        <v>14659</v>
      </c>
      <c r="I31" s="121">
        <v>14659</v>
      </c>
      <c r="J31" s="73">
        <f>K31-I31</f>
        <v>20764</v>
      </c>
      <c r="K31" s="155">
        <f>14659+585+16650+1031+2500-2</f>
        <v>35423</v>
      </c>
    </row>
    <row r="32" spans="1:11">
      <c r="B32" s="75"/>
    </row>
    <row r="33" spans="2:2">
      <c r="B33" s="76"/>
    </row>
    <row r="34" spans="2:2">
      <c r="B34" s="77"/>
    </row>
    <row r="35" spans="2:2">
      <c r="B35" s="77"/>
    </row>
    <row r="36" spans="2:2">
      <c r="B36" s="77"/>
    </row>
  </sheetData>
  <mergeCells count="8">
    <mergeCell ref="A30:B30"/>
    <mergeCell ref="A31:B31"/>
    <mergeCell ref="A9:B9"/>
    <mergeCell ref="A10:B10"/>
    <mergeCell ref="A14:B14"/>
    <mergeCell ref="A21:B21"/>
    <mergeCell ref="A28:B28"/>
    <mergeCell ref="A29:B29"/>
  </mergeCells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1_pielikums</vt:lpstr>
      <vt:lpstr>2_pielikums</vt:lpstr>
      <vt:lpstr>3_pielikums</vt:lpstr>
      <vt:lpstr>4_pielikums</vt:lpstr>
      <vt:lpstr>5_pielikums_2016</vt:lpstr>
      <vt:lpstr>6_pielikums_2016</vt:lpstr>
      <vt:lpstr>7_pielikums</vt:lpstr>
      <vt:lpstr>8_pielikums</vt:lpstr>
      <vt:lpstr>'6_pielikums_2016'!Excel_BuiltIn_Print_Titles_1</vt:lpstr>
      <vt:lpstr>'6_pielikums_2016'!Print_Area</vt:lpstr>
      <vt:lpstr>'1_pielikums'!Print_Titles</vt:lpstr>
      <vt:lpstr>'5_pielikums_2016'!Print_Titles</vt:lpstr>
      <vt:lpstr>'6_pielikums_2016'!Print_Titles</vt:lpstr>
    </vt:vector>
  </TitlesOfParts>
  <Company>SPP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</dc:creator>
  <cp:lastModifiedBy>Gatis Kasparinskis</cp:lastModifiedBy>
  <cp:lastPrinted>2016-12-20T17:43:17Z</cp:lastPrinted>
  <dcterms:created xsi:type="dcterms:W3CDTF">2009-03-05T11:39:56Z</dcterms:created>
  <dcterms:modified xsi:type="dcterms:W3CDTF">2017-01-06T08:38:19Z</dcterms:modified>
</cp:coreProperties>
</file>