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" yWindow="5016" windowWidth="16608" windowHeight="5076" tabRatio="580" activeTab="14"/>
  </bookViews>
  <sheets>
    <sheet name="kopt" sheetId="5" r:id="rId1"/>
    <sheet name="kopsavilk" sheetId="3" r:id="rId2"/>
    <sheet name="1." sheetId="36" r:id="rId3"/>
    <sheet name="2." sheetId="35" r:id="rId4"/>
    <sheet name="3." sheetId="1" r:id="rId5"/>
    <sheet name="4." sheetId="17" r:id="rId6"/>
    <sheet name="5." sheetId="21" r:id="rId7"/>
    <sheet name="6" sheetId="22" r:id="rId8"/>
    <sheet name="7." sheetId="33" r:id="rId9"/>
    <sheet name="8." sheetId="32" r:id="rId10"/>
    <sheet name="9." sheetId="28" r:id="rId11"/>
    <sheet name="10." sheetId="25" r:id="rId12"/>
    <sheet name="11" sheetId="23" r:id="rId13"/>
    <sheet name="12" sheetId="29" r:id="rId14"/>
    <sheet name="13" sheetId="31" r:id="rId15"/>
  </sheets>
  <definedNames>
    <definedName name="_xlnm._FilterDatabase" localSheetId="2" hidden="1">'1.'!$F$11:$P$20</definedName>
    <definedName name="_xlnm._FilterDatabase" localSheetId="11" hidden="1">'10.'!$A$1:$E$31</definedName>
    <definedName name="_xlnm._FilterDatabase" localSheetId="12" hidden="1">'11'!$A$1:$E$38</definedName>
    <definedName name="_xlnm._FilterDatabase" localSheetId="13" hidden="1">'12'!$D$12:$P$58</definedName>
    <definedName name="_xlnm._FilterDatabase" localSheetId="14" hidden="1">'13'!$A$12:$P$68</definedName>
    <definedName name="_xlnm._FilterDatabase" localSheetId="3" hidden="1">'2.'!$F$11:$P$15</definedName>
    <definedName name="_xlnm._FilterDatabase" localSheetId="4" hidden="1">'3.'!$A$12:$P$190</definedName>
    <definedName name="_xlnm._FilterDatabase" localSheetId="5" hidden="1">'4.'!$A$1:$E$81</definedName>
    <definedName name="_xlnm._FilterDatabase" localSheetId="6" hidden="1">'5.'!$E$12:$I$95</definedName>
    <definedName name="_xlnm._FilterDatabase" localSheetId="7" hidden="1">'6'!$F$12:$I$74</definedName>
    <definedName name="_xlnm._FilterDatabase" localSheetId="8" hidden="1">'7.'!$A$1:$E$53</definedName>
    <definedName name="_xlnm._FilterDatabase" localSheetId="9" hidden="1">'8.'!$E$12:$J$164</definedName>
    <definedName name="_xlnm._FilterDatabase" localSheetId="10" hidden="1">'9.'!$A$1:$E$42</definedName>
    <definedName name="_xlnm.Print_Area" localSheetId="9">'8.'!$A$1:$P$167</definedName>
    <definedName name="_xlnm.Print_Titles" localSheetId="12">'11'!$10:$12</definedName>
    <definedName name="_xlnm.Print_Titles" localSheetId="13">'12'!$10:$12</definedName>
    <definedName name="_xlnm.Print_Titles" localSheetId="14">'13'!$10:$12</definedName>
    <definedName name="_xlnm.Print_Titles" localSheetId="4">'3.'!$10:$12</definedName>
    <definedName name="_xlnm.Print_Titles" localSheetId="5">'4.'!$10:$12</definedName>
    <definedName name="_xlnm.Print_Titles" localSheetId="6">'5.'!$10:$12</definedName>
    <definedName name="_xlnm.Print_Titles" localSheetId="7">'6'!$10:$12</definedName>
    <definedName name="_xlnm.Print_Titles" localSheetId="8">'7.'!$10:$12</definedName>
    <definedName name="_xlnm.Print_Titles" localSheetId="9">'8.'!$10:$12</definedName>
    <definedName name="_xlnm.Print_Titles" localSheetId="10">'9.'!$10:$12</definedName>
  </definedNames>
  <calcPr calcId="145621" fullPrecision="0"/>
</workbook>
</file>

<file path=xl/calcChain.xml><?xml version="1.0" encoding="utf-8"?>
<calcChain xmlns="http://schemas.openxmlformats.org/spreadsheetml/2006/main">
  <c r="E95" i="1" l="1"/>
  <c r="E90" i="1"/>
  <c r="E86" i="1"/>
  <c r="E75" i="1"/>
  <c r="E35" i="1"/>
  <c r="M81" i="1"/>
  <c r="N81" i="1"/>
  <c r="L64" i="21"/>
  <c r="M64" i="21"/>
  <c r="N64" i="21"/>
  <c r="E51" i="22"/>
  <c r="E52" i="22"/>
  <c r="E53" i="22"/>
  <c r="A14" i="23"/>
  <c r="A15" i="23"/>
  <c r="A16" i="23"/>
  <c r="A17" i="23"/>
  <c r="A18" i="23"/>
  <c r="A19" i="23"/>
  <c r="A20" i="23"/>
  <c r="A21" i="23"/>
  <c r="A22" i="23"/>
  <c r="A23" i="23"/>
  <c r="A24" i="23"/>
  <c r="A25" i="23"/>
  <c r="A26" i="23"/>
  <c r="A27" i="23"/>
  <c r="A28" i="23"/>
  <c r="A29" i="23"/>
  <c r="A30" i="23"/>
  <c r="A31" i="23"/>
  <c r="A32" i="23"/>
  <c r="A33" i="23"/>
  <c r="A34" i="23"/>
  <c r="A35" i="23"/>
  <c r="A36" i="23"/>
  <c r="A37" i="23"/>
  <c r="E13" i="29"/>
  <c r="E14" i="29"/>
  <c r="E32" i="29"/>
  <c r="E33" i="29"/>
  <c r="E34" i="29"/>
  <c r="E35" i="29"/>
  <c r="E36" i="29"/>
  <c r="E37" i="29"/>
  <c r="E50" i="29"/>
  <c r="E52" i="29"/>
  <c r="K30" i="31"/>
  <c r="L30" i="31"/>
  <c r="M30" i="31"/>
  <c r="N30" i="31"/>
  <c r="O30" i="31"/>
  <c r="P30" i="31"/>
  <c r="J13" i="32"/>
  <c r="E182" i="1"/>
  <c r="E162" i="1"/>
  <c r="L81" i="1"/>
  <c r="L13" i="31"/>
  <c r="E71" i="1"/>
  <c r="J81" i="1"/>
  <c r="K186" i="1"/>
  <c r="L186" i="1"/>
  <c r="M186" i="1"/>
  <c r="N186" i="1"/>
  <c r="O186" i="1"/>
  <c r="K92" i="21"/>
  <c r="L92" i="21"/>
  <c r="M92" i="21"/>
  <c r="N92" i="21"/>
  <c r="O92" i="21"/>
  <c r="J64" i="21"/>
  <c r="L65" i="32"/>
  <c r="M65" i="32"/>
  <c r="N65" i="32"/>
  <c r="L86" i="32"/>
  <c r="M86" i="32"/>
  <c r="N86" i="32"/>
  <c r="L113" i="32"/>
  <c r="M113" i="32"/>
  <c r="N113" i="32"/>
  <c r="L114" i="32"/>
  <c r="M114" i="32"/>
  <c r="N114" i="32"/>
  <c r="L133" i="32"/>
  <c r="M133" i="32"/>
  <c r="N133" i="32"/>
  <c r="J65" i="32"/>
  <c r="K65" i="32"/>
  <c r="J86" i="32"/>
  <c r="O86" i="32"/>
  <c r="J113" i="32"/>
  <c r="K113" i="32"/>
  <c r="J114" i="32"/>
  <c r="K114" i="32"/>
  <c r="J133" i="32"/>
  <c r="E180" i="1"/>
  <c r="E32" i="1"/>
  <c r="E37" i="1"/>
  <c r="E18" i="1"/>
  <c r="E50" i="1"/>
  <c r="E110" i="1"/>
  <c r="E111" i="1"/>
  <c r="P86" i="32"/>
  <c r="O65" i="32"/>
  <c r="P65" i="32"/>
  <c r="O114" i="32"/>
  <c r="P114" i="32"/>
  <c r="E100" i="1"/>
  <c r="E41" i="1"/>
  <c r="E53" i="1"/>
  <c r="E72" i="1"/>
  <c r="E69" i="1"/>
  <c r="E65" i="1"/>
  <c r="E63" i="1"/>
  <c r="E62" i="1"/>
  <c r="E60" i="1"/>
  <c r="E59" i="1"/>
  <c r="E25" i="1"/>
  <c r="E26" i="1"/>
  <c r="E24" i="1"/>
  <c r="E22" i="1"/>
  <c r="E103" i="1"/>
  <c r="E92" i="1"/>
  <c r="E109" i="1"/>
  <c r="E108" i="1"/>
  <c r="E107" i="1"/>
  <c r="E74" i="1"/>
  <c r="E114" i="1"/>
  <c r="E113" i="1"/>
  <c r="E178" i="1"/>
  <c r="E176" i="1"/>
  <c r="E87" i="1"/>
  <c r="E30" i="1"/>
  <c r="E28" i="1"/>
  <c r="E20" i="1"/>
  <c r="K16" i="35"/>
  <c r="L16" i="35"/>
  <c r="M16" i="35"/>
  <c r="N16" i="35"/>
  <c r="O16" i="35"/>
  <c r="L13" i="21"/>
  <c r="N13" i="21"/>
  <c r="O13" i="21"/>
  <c r="M13" i="21"/>
  <c r="P13" i="21"/>
  <c r="P16" i="35"/>
  <c r="O13" i="36"/>
  <c r="N13" i="36"/>
  <c r="M13" i="36"/>
  <c r="L13" i="36"/>
  <c r="K13" i="36"/>
  <c r="A15" i="28"/>
  <c r="A16" i="28"/>
  <c r="A17" i="28"/>
  <c r="A18" i="28"/>
  <c r="A19" i="28"/>
  <c r="A20" i="28"/>
  <c r="A21" i="28"/>
  <c r="A22" i="28"/>
  <c r="A23" i="28"/>
  <c r="A24" i="28"/>
  <c r="A25" i="28"/>
  <c r="A26" i="28"/>
  <c r="A27" i="28"/>
  <c r="A28" i="28"/>
  <c r="A29" i="28"/>
  <c r="A30" i="28"/>
  <c r="A31" i="28"/>
  <c r="A32" i="28"/>
  <c r="A33" i="28"/>
  <c r="A34" i="28"/>
  <c r="A35" i="28"/>
  <c r="A36" i="28"/>
  <c r="A37" i="28"/>
  <c r="A38" i="28"/>
  <c r="A39" i="28"/>
  <c r="A40" i="28"/>
  <c r="A41" i="28"/>
  <c r="P13" i="36"/>
  <c r="A14" i="25"/>
  <c r="A15" i="25"/>
  <c r="A16" i="25"/>
  <c r="A17" i="25"/>
  <c r="A18" i="25"/>
  <c r="A19" i="25"/>
  <c r="A20" i="25"/>
  <c r="A21" i="25"/>
  <c r="A22" i="25"/>
  <c r="A23" i="25"/>
  <c r="A24" i="25"/>
  <c r="A25" i="25"/>
  <c r="A26" i="25"/>
  <c r="A27" i="25"/>
  <c r="A28" i="25"/>
  <c r="A29" i="25"/>
  <c r="A30" i="25"/>
  <c r="O13" i="31"/>
  <c r="N13" i="31"/>
  <c r="M13" i="31"/>
  <c r="K13" i="31"/>
  <c r="K13" i="1"/>
  <c r="L13" i="1"/>
  <c r="M13" i="1"/>
  <c r="N13" i="1"/>
  <c r="O13" i="1"/>
  <c r="K13" i="21"/>
  <c r="N8" i="25"/>
  <c r="N8" i="23"/>
  <c r="E15" i="1"/>
  <c r="N8" i="28"/>
  <c r="N8" i="17"/>
  <c r="N8" i="36"/>
  <c r="N8" i="35"/>
  <c r="P186" i="1"/>
  <c r="P13" i="1"/>
  <c r="K81" i="1"/>
  <c r="O81" i="1"/>
  <c r="P81" i="1"/>
  <c r="P92" i="21"/>
  <c r="O64" i="21"/>
  <c r="P64" i="21"/>
  <c r="K64" i="21"/>
  <c r="K86" i="32"/>
  <c r="O113" i="32"/>
  <c r="P113" i="32"/>
  <c r="K133" i="32"/>
  <c r="O133" i="32"/>
  <c r="P133" i="32"/>
  <c r="P13" i="31"/>
  <c r="D9" i="3"/>
  <c r="N8" i="1"/>
  <c r="N8" i="32"/>
  <c r="N8" i="29"/>
  <c r="N8" i="31"/>
  <c r="N8" i="33"/>
  <c r="N8" i="21"/>
  <c r="N8" i="22"/>
  <c r="D8" i="3"/>
</calcChain>
</file>

<file path=xl/sharedStrings.xml><?xml version="1.0" encoding="utf-8"?>
<sst xmlns="http://schemas.openxmlformats.org/spreadsheetml/2006/main" count="2040" uniqueCount="783">
  <si>
    <t>Būvniecības koptāme</t>
  </si>
  <si>
    <t>Būves nosaukums: Svētes pamatskolas pirmskolas ēka</t>
  </si>
  <si>
    <t>Būves adrese: Vilces iela 6, Svēte, Svētes pagasts, Jelgavas novads</t>
  </si>
  <si>
    <t>Tāme sastādīta  2013.gada aprīlis</t>
  </si>
  <si>
    <t> Nr.</t>
  </si>
  <si>
    <t> Objekta nosaukums</t>
  </si>
  <si>
    <t> Objekta izmaksas</t>
  </si>
  <si>
    <t>p.k.</t>
  </si>
  <si>
    <t>(Ls)</t>
  </si>
  <si>
    <t>Svētes pamatskolas pirmskolas ēka</t>
  </si>
  <si>
    <t>  </t>
  </si>
  <si>
    <t> Kopā</t>
  </si>
  <si>
    <t>Pievienotās vērtības nodoklis (21% )</t>
  </si>
  <si>
    <t> Sastādīja</t>
  </si>
  <si>
    <t> (paraksts un tā atšifrējums, datums)</t>
  </si>
  <si>
    <t xml:space="preserve">Pārbaudīja: </t>
  </si>
  <si>
    <t>Kopsavilkuma aprēķini pa darbu veidiem vai konstruktīvajiem elementiem</t>
  </si>
  <si>
    <t>(Darba veids vai konstruktīvā elementa nosaukums)</t>
  </si>
  <si>
    <t>Par kopējo summu, Ls</t>
  </si>
  <si>
    <t xml:space="preserve">Kopējā darbietilpība, c/st </t>
  </si>
  <si>
    <t> Nr.p.k.</t>
  </si>
  <si>
    <t>Kods, tāmes Nr.</t>
  </si>
  <si>
    <t>Darba veids vai konstruktīvā elementa nosaukums</t>
  </si>
  <si>
    <t>Tāmes izmaksa (Ls)</t>
  </si>
  <si>
    <t>Tai skaitā:</t>
  </si>
  <si>
    <t>Darbietilpība ( c/h)</t>
  </si>
  <si>
    <t>Darba alga (Ls)</t>
  </si>
  <si>
    <t xml:space="preserve"> Materiāli (Ls) </t>
  </si>
  <si>
    <t>Mehānismi (Ls)</t>
  </si>
  <si>
    <t>Būvlaukuma iekārtošanas darbi</t>
  </si>
  <si>
    <t>Demontāžas darbi</t>
  </si>
  <si>
    <t>Būvdarbi</t>
  </si>
  <si>
    <t>Elektromontāžas darbi</t>
  </si>
  <si>
    <t>Ūdensapgāde, kanalizācija</t>
  </si>
  <si>
    <t>Apkure</t>
  </si>
  <si>
    <t>Siltummezgls</t>
  </si>
  <si>
    <t>Ventilācija</t>
  </si>
  <si>
    <t>Datortīkli</t>
  </si>
  <si>
    <t>Ugunsgrēka atklāšanas un trauksmes signalizācijas sistēma</t>
  </si>
  <si>
    <t>Automātiskā apsardzes signalizācijas, video novērošanas sistēmas</t>
  </si>
  <si>
    <t>Labiekārtošana</t>
  </si>
  <si>
    <t>Ārējā kanalizācija K-1, ūdensvads Ū-1</t>
  </si>
  <si>
    <t xml:space="preserve">Virsizdevumi </t>
  </si>
  <si>
    <t>T.sk.darba aizsardzība</t>
  </si>
  <si>
    <t xml:space="preserve">Peļņa </t>
  </si>
  <si>
    <t>Darba devēja soc.nodoklis (24.09%)</t>
  </si>
  <si>
    <t>Pavisam kopā</t>
  </si>
  <si>
    <t>Lokālā tāme Nr.1</t>
  </si>
  <si>
    <t>Tāmes izmaksas</t>
  </si>
  <si>
    <t> Kods</t>
  </si>
  <si>
    <t> Darba</t>
  </si>
  <si>
    <t> Mērvie-nība</t>
  </si>
  <si>
    <t> Dau-dzums</t>
  </si>
  <si>
    <t> Vienības izmaksas</t>
  </si>
  <si>
    <t> Kopā uz visu apjomu</t>
  </si>
  <si>
    <t>nosaukums</t>
  </si>
  <si>
    <t> laika norma (c/h)</t>
  </si>
  <si>
    <t> darba samaksas likme (Ls/h)</t>
  </si>
  <si>
    <t> darba alga (Ls)</t>
  </si>
  <si>
    <t> materiāli (Ls)</t>
  </si>
  <si>
    <t> mehā-nismi (Ls)</t>
  </si>
  <si>
    <t> kopā (Ls)</t>
  </si>
  <si>
    <t> darbietilpī-ba (c/h)</t>
  </si>
  <si>
    <t> summa (Ls)</t>
  </si>
  <si>
    <t>Pagaidu nožogojuma ierīkošana H=2m ar divviru vārtiem</t>
  </si>
  <si>
    <t>m</t>
  </si>
  <si>
    <t>Pārvietojamie konteinera tipa sadzīves moduļi 2.gab</t>
  </si>
  <si>
    <t>mēn</t>
  </si>
  <si>
    <t>Pārvietojamā konteinera tipa modulis apsardzei 1.gab</t>
  </si>
  <si>
    <t>Pārvietojamā konteinera tipa tualetes 3.gab ( ar apkalpošanu)</t>
  </si>
  <si>
    <t>Teritorijas apgaismojuma laternas (prožektori)</t>
  </si>
  <si>
    <t>gb</t>
  </si>
  <si>
    <t>Ugunsdzēsības aparātu stendi teritorijā</t>
  </si>
  <si>
    <t>Informatīvais dēlis</t>
  </si>
  <si>
    <t> Materiālu, grunts apmaiņas un būvgružu transporta izdevumi</t>
  </si>
  <si>
    <t> Tiešās izmaksas kopā</t>
  </si>
  <si>
    <t>Lokālā tāme Nr.2</t>
  </si>
  <si>
    <t>Esošās skolas ēkas demontāža</t>
  </si>
  <si>
    <t>obj</t>
  </si>
  <si>
    <t>Būvgružu savākšana , izvešana uz būvgružu utilizācijas vietu</t>
  </si>
  <si>
    <t>m3</t>
  </si>
  <si>
    <t>Betona bruģakmeņu demontāža un novietošana atkārtotai izmantošanai</t>
  </si>
  <si>
    <t>m2</t>
  </si>
  <si>
    <t>Lokālā tāme Nr.3</t>
  </si>
  <si>
    <t>Zemes darbi</t>
  </si>
  <si>
    <t>Būvbedres rakšana, grunts aizvešana uz atbērtni</t>
  </si>
  <si>
    <t>Būvbedres piebēršana pēc pamatu betonēšanas ar pievestu grunti līdz projekta atzīmei</t>
  </si>
  <si>
    <t>Pamati</t>
  </si>
  <si>
    <t>Stabveida un lentveida pamati</t>
  </si>
  <si>
    <t>Blietētu šķembu pabērums zem pamatiem</t>
  </si>
  <si>
    <t>Stabveida pamatu betonēšana, betons C20/25, ar veidņu montāžu, demontāžu</t>
  </si>
  <si>
    <t>Stabveida pamatu armēšana</t>
  </si>
  <si>
    <t>tn</t>
  </si>
  <si>
    <t>Lentveida pamatu betonēšana, betons C20/25, ar veidņu montāžu, demontāžu</t>
  </si>
  <si>
    <t>Lentveida pamatu armēšana</t>
  </si>
  <si>
    <t>Pamatu horizontālā hidroizolācija no 2 kārtām ruberoīda</t>
  </si>
  <si>
    <t>Pamatu siltināšana ar ekstrudētu putupolistirolu 50mm</t>
  </si>
  <si>
    <t>Cokola apdare ar betona apdares blokiem 390x90x95 zem zemes līmeņa</t>
  </si>
  <si>
    <t>Cokola apdare ar šķeltiem betona apdares blokiem 390x90x95</t>
  </si>
  <si>
    <t>Pamati zem lifta</t>
  </si>
  <si>
    <t>Pamatu betonēšana, betons C20/25, ar veidņu montāžu, demontāžu</t>
  </si>
  <si>
    <t>Pamatu armēšana</t>
  </si>
  <si>
    <t>kg</t>
  </si>
  <si>
    <t>Pamati zem evakuācijas kāpnēm</t>
  </si>
  <si>
    <t xml:space="preserve">Smilts pabērums zem grīdas </t>
  </si>
  <si>
    <t>Blietētu šķembu pabērums zem pamatiem un grīdas</t>
  </si>
  <si>
    <t>enkurskrūves</t>
  </si>
  <si>
    <t xml:space="preserve">Lieveņa  ieklāšana ar betona bruģakmeņiem uz līmjavas </t>
  </si>
  <si>
    <t>Nojumes, galvenā lieveņa pamati</t>
  </si>
  <si>
    <t>Smilts pabērums grīdai</t>
  </si>
  <si>
    <t>Blietētu šķembu pabērums zem grīdas</t>
  </si>
  <si>
    <t>Lieveņa,pandusa ieklāšana ar betona bruģakmeņiem uz līmjavas</t>
  </si>
  <si>
    <t>Mazais lievenis</t>
  </si>
  <si>
    <t>Lieveņa betonēšana, betons C20/25, ar veidņu montāžu, demontāžu</t>
  </si>
  <si>
    <t>Lieveņa armēšana</t>
  </si>
  <si>
    <t>Lieveņa ieklāšana ar betona bruģakmeņiem uz līmjavas</t>
  </si>
  <si>
    <t>Sienas</t>
  </si>
  <si>
    <t>S-1</t>
  </si>
  <si>
    <t>Sienas mūrēšana no keramzītbetona blokiem 300mm MPa 5</t>
  </si>
  <si>
    <t>Pārsedžu un betona joslas papildus siltināšana ar putupolistirolu 50mm</t>
  </si>
  <si>
    <t>Sienas siltinājums ar akmens vati 150mm</t>
  </si>
  <si>
    <t>Sienas apmūrēšana ar dekoratīviem apdares ķieģeļiem ( gaiši dzelteni)</t>
  </si>
  <si>
    <t>Sienu apmetums no iekšpuses</t>
  </si>
  <si>
    <t>S-2</t>
  </si>
  <si>
    <t>Sienas mūrēšana no keramzītbetona blokiem 250mm MPa3</t>
  </si>
  <si>
    <t>Sienas apmetums no abām pusēm</t>
  </si>
  <si>
    <t>S-2*</t>
  </si>
  <si>
    <t>Sienas mūrēšana no keramzītbetona blokiem 200mm MPa3</t>
  </si>
  <si>
    <t>S-3</t>
  </si>
  <si>
    <t>Ģipškartona starpsienu montaža - metāla karkass, akmens vates skaņas izolācija 100mm, divkāršs ģipškartona lokšņu apšuvums no abām pusēm</t>
  </si>
  <si>
    <t>S-4</t>
  </si>
  <si>
    <t>Ģipškartona starpsienu montaža - metāla karkass, akmens vates skaņas izolācija 50mm, divkāršs ģipškartona lokšņu apšuvums no abām pusēm</t>
  </si>
  <si>
    <t>S-5</t>
  </si>
  <si>
    <t>Sienas mūrēšana nokeramzītbetona blokiem 200mm MPa3</t>
  </si>
  <si>
    <t>Skaņas izolācija no akmens vates 50mm</t>
  </si>
  <si>
    <t>Sienas mūrēšana no keramzītbetona blokiem 150mm MPa3</t>
  </si>
  <si>
    <t>Pārsedzes</t>
  </si>
  <si>
    <t>Monolīto dz/b pārsedžu betonēšana, betons C20/25, ar veidņu montāžu, demontāžu</t>
  </si>
  <si>
    <t>Monolītodz/b pārsedžu armēšana</t>
  </si>
  <si>
    <t>Keramzītbetona aiļu pārsedžu montāža 150x185x1400</t>
  </si>
  <si>
    <t>Keramzītbetona aiļu pārsedžu montāža 200x185x1300</t>
  </si>
  <si>
    <t>Keramzītbetona aiļu pārsedžu montāža 200x185x1400</t>
  </si>
  <si>
    <t>Keramzītbetona aiļu pārsedžu montāža 250x185x1500</t>
  </si>
  <si>
    <t>Keramzītbetona aiļu pārsedžu montāža 250x185x1700</t>
  </si>
  <si>
    <t>Pārsegumi</t>
  </si>
  <si>
    <t>Dz/betona kolonu montāža</t>
  </si>
  <si>
    <t>Dz/b rīģeļu montāža</t>
  </si>
  <si>
    <t>1.stāva pārsegums</t>
  </si>
  <si>
    <t>Monolītās dz/b joslas betonēšana, betons C20/25, ar veidņu montāžu, demontāžu</t>
  </si>
  <si>
    <t>Monolītās dz/b joslas armēšana</t>
  </si>
  <si>
    <t>Dobo pārseguma paneļu montāža</t>
  </si>
  <si>
    <t>2.stāva pārsegums</t>
  </si>
  <si>
    <t>Metāla konstrukcijas pārseguma paneļu balstīšanai</t>
  </si>
  <si>
    <t>Kāpņu pamatne un monolītais pārsegums</t>
  </si>
  <si>
    <t>Monolītā dz/b pārseguma un kāpņu laidu betonēšana, betons C20/25, ar veidņu montāžu, demontāžu</t>
  </si>
  <si>
    <t>Monolītā dz/b pārseguma armēšana</t>
  </si>
  <si>
    <t>Pārseguma siltināšana</t>
  </si>
  <si>
    <t>Tvaika izolācijas ieklāšana virs pārseguma paneļa</t>
  </si>
  <si>
    <t>Pārseguma siltumizolācija ar akmens vati 200mm</t>
  </si>
  <si>
    <t>Pārseguma pretvēja izolācija 50mm</t>
  </si>
  <si>
    <t>Montēt bēniņos dēļu laipas no dēļiem 25mm 800mm platumā uz koka brusām 75x150mm</t>
  </si>
  <si>
    <t>Kāpnes</t>
  </si>
  <si>
    <t>Galvenā kāpņu telpa</t>
  </si>
  <si>
    <t>Betona pakāpienu 1,2x0,34 montāža</t>
  </si>
  <si>
    <t>Kāpņu margu montāža no metāla profiliem, krāsotiem ar nodilumizturīgu alkīda krāsu</t>
  </si>
  <si>
    <t>Koka rokturis kāpņu margām</t>
  </si>
  <si>
    <t>Evakuācijas kāpnes, kāpņu telpa</t>
  </si>
  <si>
    <t>Evakuācijas kāpņu telpas metāla kostrukcijas izgatavošana, montāža</t>
  </si>
  <si>
    <t>Evakuācijas kāpņu metāla kostrukcijas izgatavošana, montāža</t>
  </si>
  <si>
    <t>Metāla konstrukciju krāsošana</t>
  </si>
  <si>
    <t>Evakuācijas kāpņu telpas  apšuvums ar skārda apdares kasetēm (Ruuki Liberta 102 vai analogs) ar fasondaļām</t>
  </si>
  <si>
    <t>Evakuācijas kāpņu telpas  apšuvums ar cinkota metāla sieta režģi</t>
  </si>
  <si>
    <t>Jumts</t>
  </si>
  <si>
    <t>Jumta metāla konstrukciju montāža</t>
  </si>
  <si>
    <t>Metāla konstrukciju virsmu gruntēšana</t>
  </si>
  <si>
    <t>Jumta koka konstrukciju  montāža no antiseptizēta un ar pretuguns šķidumu apstrādāta kokmateriāla</t>
  </si>
  <si>
    <t>Ieklāt virs spārēm antikondensāta  plēvi, to stiprinot ar latām 25x50mm</t>
  </si>
  <si>
    <t>Montēt jumta latojumu no latām 50x50mm</t>
  </si>
  <si>
    <t>Ieklāt jumta segumu no profilēta skārda (valcprofils) PUR RR 32</t>
  </si>
  <si>
    <t>Jumta malas apdares skārda profils</t>
  </si>
  <si>
    <t>Jumta kore</t>
  </si>
  <si>
    <t>Lāsenis</t>
  </si>
  <si>
    <t>Satekne</t>
  </si>
  <si>
    <t>Pieslēgums sienai</t>
  </si>
  <si>
    <t>Montēt lietus ūdens notekrenes ar veidgabaliem un stiprinājumiem d 150mm</t>
  </si>
  <si>
    <t>Montēt lietus ūdens notekcaurules ar veidgabaliem un stiprinājumiem d 100mm</t>
  </si>
  <si>
    <t>Sniega barjeras montāža</t>
  </si>
  <si>
    <t>Jumta lūkas montāža</t>
  </si>
  <si>
    <t xml:space="preserve">Apdarināt jumta malu un dzegu ar krāsotiem apdares dēļiem </t>
  </si>
  <si>
    <t>Logi, durvis</t>
  </si>
  <si>
    <t xml:space="preserve">Montēt PVC  logu blokus ( ārpuse brūna, iekšpuse balta) daļēji veramus </t>
  </si>
  <si>
    <t xml:space="preserve">Montēt iekšējās palodzes-mitrumizturīgas, laminētas </t>
  </si>
  <si>
    <t>Montēt ārējās cinkota skārda  palodzes</t>
  </si>
  <si>
    <t>Montēt durvju blokus D-7-iekšdurvis, krāsotas koka ar furnitūru, durvju apmalēm 700x2100mm</t>
  </si>
  <si>
    <t>kpl</t>
  </si>
  <si>
    <t>Montēt durvju blokus D-8-iekšdurvis, krāsotas koka ar furnitūru, durvju apmalēm 800x2100mm</t>
  </si>
  <si>
    <t>Montēt durvju blokus D-9-iekšdurvis, krāsotas koka ar furnitūru, durvju apmalēm 900x2100mm</t>
  </si>
  <si>
    <t>Montēt durvju blokus D-9A-ārdurvis,PVC ar furnitūru, durvju apmalēm 1780x2080mm ( brūnas)</t>
  </si>
  <si>
    <t>Montēt durvju blokus D-9U-iekšdurvis,krāsotas koka ar furnitūru, pašaizveres mehānismu, durvju apmalēm 900x2100mm, EI-30</t>
  </si>
  <si>
    <t>Montēt durvju blokus D-10-iekšdurvis, krāsotas koka ar furnitūru, durvju apmalēm 1000x2100mm</t>
  </si>
  <si>
    <t>Montēt durvju blokus D-10A-ārdurvis,PVC ar furnitūru, durvju apmalēm 1000x2100mm ( brūnas)</t>
  </si>
  <si>
    <t>Montēt durvju blokus D-10AS-ārdurvis,PVC  stiklotas ar furnitūru, durvju apmalēm 1000x2100mm ( brūnas)</t>
  </si>
  <si>
    <t>Montēt durvju blokus D-10ASU-ārdurvis, alumīnija,  stiklotas ar furnitūru, durvju apmalēm 1700x2600mm ( brūnas) EI-30</t>
  </si>
  <si>
    <t>Montēt durvju blokus D-12ASU*-ārdurvis, alumīnija,  stiklotas ar furnitūru, durvju apmalēm 2400x2400mm ( brūnas) EI-31</t>
  </si>
  <si>
    <t>Montēt durvju blokus D-10SU-iekšdurvis,alumīnija,  stiklotas, ar furnitūru, durvju apmalēm 1160x2100mm  (brūnas)EI-30</t>
  </si>
  <si>
    <t>Montēt durvju blokus D-10SU*-iekšdurvis,alumīnija,  stiklotas, ar furnitūru, durvju apmalēm 2245x2400mm  (brūnas)EI-31</t>
  </si>
  <si>
    <t>Montēt durvju blokus D-12UA-ārdurvis, alumīnija,  stiklotas ar furnitūru, durvju apmalēm 1200x2100mm ( brūnas) EI-31</t>
  </si>
  <si>
    <t>Montēt durvju blokus D-10S-iekšdurvis,PVC, stiklotas ar furnitūru, durvju apmalēm 2100x2400mm ( brūnas)</t>
  </si>
  <si>
    <t>Montēt durvju blokus D-10S*-iekšdurvis, PVC, stiklotas ar furnitūru, durvju apmalēm 2250x2400mm ( brūnas)</t>
  </si>
  <si>
    <t xml:space="preserve">Pārsegumā iebūvējama bēniņu lūka ar saliekamām kāpnēm 1,4x0,6m </t>
  </si>
  <si>
    <t>Grīdas</t>
  </si>
  <si>
    <t>1.stāvs</t>
  </si>
  <si>
    <t>Blietēts smilts pabērums 150mm</t>
  </si>
  <si>
    <t>Blietētu šķembu pabērums 150mm</t>
  </si>
  <si>
    <t>Siltumizolācija no ekstrudētā putu polistirola 100mm</t>
  </si>
  <si>
    <t>Norobežojošais filtraudums vai plēve</t>
  </si>
  <si>
    <t>Armēta izlīdzinošā betona kārta 80mm</t>
  </si>
  <si>
    <t>2.stāvs</t>
  </si>
  <si>
    <t>Tvaika izolācija virs pārseguma paneļa</t>
  </si>
  <si>
    <t>Skaņas izolācija 30mm</t>
  </si>
  <si>
    <t>Armēta izlīdzinošā betona kārta 60mm</t>
  </si>
  <si>
    <t>Grīdas apdare</t>
  </si>
  <si>
    <t>Betona grīdas pretputekļu apstrāde</t>
  </si>
  <si>
    <t>Grīdas flīzēšana ar akmens masas flīzēm</t>
  </si>
  <si>
    <t>Hidroizolācijas ieklāšana zem keramikas flīzēm</t>
  </si>
  <si>
    <t>Grīdas flīzēšana ar keramikas  flīzēm</t>
  </si>
  <si>
    <t>Koka brusu50x50mm  grīda uz amortizējošas starpkārtas, grīdas slīpēšana, apdare</t>
  </si>
  <si>
    <t>Linoleja 43 kl. grīdas segums</t>
  </si>
  <si>
    <t>Flīžu grīdlīstes izbūve</t>
  </si>
  <si>
    <t>Lakotas koka grīdlīstes montāža</t>
  </si>
  <si>
    <t>Iekšējā apdare</t>
  </si>
  <si>
    <t>Špaktelēt , krāsot sienas</t>
  </si>
  <si>
    <t>Flīzēt sienas ar keramiskajām flīzēm</t>
  </si>
  <si>
    <t>Montēt Armstrong tipa iekārtos griestus</t>
  </si>
  <si>
    <t>Špaktelēt , krāsot griestus kāpņu telpā</t>
  </si>
  <si>
    <t>Nojume, lielais lievenis</t>
  </si>
  <si>
    <t>Betona balsti nojumes koka konstrukcijas atbalstam keramzītbetona mūra sienā</t>
  </si>
  <si>
    <t>Nojumes koka konstrukcijas montāža no antiseptizēta un ar pretuguns šķidumu apstrādāta kokmateriāla</t>
  </si>
  <si>
    <t>Nojumes koka spāru montāža no antiseptizēta un ar pretuguns šķidumu apstrādāta kokmateriāla</t>
  </si>
  <si>
    <t>Tērauda grīdas sijas IPE-200 montāža</t>
  </si>
  <si>
    <t>Grīdas siju 75x150mm  montāža no ar pretuguns šķidumu apstrādāta kokmateriāla</t>
  </si>
  <si>
    <t>Grīdas dēļu montāža</t>
  </si>
  <si>
    <t>Nojumes sānu malu apšuvums ar no abām pusēm krāsotiemkoka apdares dēļiem h=1.2m</t>
  </si>
  <si>
    <t>Nerūsējoša tērauda csuruļu margu izgatavošana un montāža</t>
  </si>
  <si>
    <t>Dažādi darbi</t>
  </si>
  <si>
    <t>Grīdā iebūvējama metāla kājslauķa 750x500 montāža</t>
  </si>
  <si>
    <t>Kompakta pasažieru pacēlāja ar pašnesošu šahtu ( KONE Motala 2000 vai analoga) montāža -pasažieru pacēlājs ardivām pieturām, celšanas augstumu 4.5m,platformas izmēri1.12x1.48m</t>
  </si>
  <si>
    <t>Lokālā tāme Nr.4</t>
  </si>
  <si>
    <t>Sadalnes skapis  z/apm. GS un GS-1</t>
  </si>
  <si>
    <t>k-ts</t>
  </si>
  <si>
    <t>Sadalnes skapis, z/apm. SS-1, AS-1, STS</t>
  </si>
  <si>
    <t>Sadalnes skapis  z/apm. SS-2 AS-2</t>
  </si>
  <si>
    <t>Sadalnes skapis  z/apm. SS-3 AS-3</t>
  </si>
  <si>
    <t>Sadalnes skapis  z/apm. SS-4 AS-4</t>
  </si>
  <si>
    <t>Sadalnes skapis  z/apm. VSS</t>
  </si>
  <si>
    <t>Kabelis NYY 5x70</t>
  </si>
  <si>
    <t>Kabelis MMJ 5x25</t>
  </si>
  <si>
    <t>Kabelis MMJ 5x10</t>
  </si>
  <si>
    <t>H07V-K-1x70</t>
  </si>
  <si>
    <t>Kabelis PPJ 5x2.5</t>
  </si>
  <si>
    <t>Kabelis PPJ 3x2.5</t>
  </si>
  <si>
    <t>Kabelis PPJ 3x1.5</t>
  </si>
  <si>
    <t>Kabelis PPJ 2x1.5</t>
  </si>
  <si>
    <t>Kabelis PPJ 5x1.5</t>
  </si>
  <si>
    <t>Kabelis PPJ 4x1.5</t>
  </si>
  <si>
    <t>Kabelis NHXCH 90 3x1.5/1.5</t>
  </si>
  <si>
    <t>Aizsargcaurule d-20</t>
  </si>
  <si>
    <t>Aizsargcaurule d-25</t>
  </si>
  <si>
    <t>UV aizdsargcarule d-20</t>
  </si>
  <si>
    <t>Aizsargcaurule EVOCAB HARD d-110mm</t>
  </si>
  <si>
    <t>Kabeļa gala apdare</t>
  </si>
  <si>
    <t>Palīgmateriāli</t>
  </si>
  <si>
    <t>Gaismas rene MEK-70</t>
  </si>
  <si>
    <t>Kabeļu trepe 300mm</t>
  </si>
  <si>
    <t>Griestu gaismeklis 4x24W HF parab.</t>
  </si>
  <si>
    <t>gab.</t>
  </si>
  <si>
    <t>Tāfeles gaismeklis 1x58W IP HF virsb.</t>
  </si>
  <si>
    <t xml:space="preserve">Gaismeklis 4x18W HF  ar aklm. </t>
  </si>
  <si>
    <t xml:space="preserve">Gaismeklis 4x18W HF </t>
  </si>
  <si>
    <t>Gaismeklis 4x14W HF</t>
  </si>
  <si>
    <t>Gaismeklis 2x35W HF</t>
  </si>
  <si>
    <t>Gaismeklis 2x36W HF</t>
  </si>
  <si>
    <t>gab</t>
  </si>
  <si>
    <t xml:space="preserve">Gaismeklis 1x18W HF </t>
  </si>
  <si>
    <t>Gaismeklis 1x18W HF plafons</t>
  </si>
  <si>
    <t>Gaismeklis 2x26W HF</t>
  </si>
  <si>
    <t>Gaismeklis 1x18W IP54</t>
  </si>
  <si>
    <t>Gaismeklis 2x28W IP50</t>
  </si>
  <si>
    <t>Gaismeklis 2x14W IP50</t>
  </si>
  <si>
    <t xml:space="preserve">Gaismeklis 2x26W </t>
  </si>
  <si>
    <t>Gaismeklis 2x35W IP50</t>
  </si>
  <si>
    <t>Gaismeklis 1x36W IP65</t>
  </si>
  <si>
    <t>Evakuācijas izeja 1 vai 3h. akl. virsb.</t>
  </si>
  <si>
    <t>Slēdzis 1pola</t>
  </si>
  <si>
    <t>Slēdzis 1pola IP44</t>
  </si>
  <si>
    <t>Pārslēdži 1 pola</t>
  </si>
  <si>
    <t>Aizsargcaurule cietā d-25mm</t>
  </si>
  <si>
    <t>Rozete.</t>
  </si>
  <si>
    <t>3.FĀZU rozete 16A VIRSB.</t>
  </si>
  <si>
    <t>Rozete IP44</t>
  </si>
  <si>
    <t>Rozešu slēdžu kārbas</t>
  </si>
  <si>
    <t>Nozarkārbas</t>
  </si>
  <si>
    <t>Pārējie metāla un montāžas izstrādājumi</t>
  </si>
  <si>
    <t>Zibensaizsarzība</t>
  </si>
  <si>
    <t>Zibens novadītāja masts h-2m</t>
  </si>
  <si>
    <t>Zibens novadītāja kronšteins</t>
  </si>
  <si>
    <t>Vertikālais zemētājs</t>
  </si>
  <si>
    <t>Zemējuma lenta 40x4mm</t>
  </si>
  <si>
    <t>Savienotāji unversālie</t>
  </si>
  <si>
    <t>Mērijumu klemme unversālā</t>
  </si>
  <si>
    <t>Krusta klemmes</t>
  </si>
  <si>
    <t>Jumta stiprinājumi stieplei</t>
  </si>
  <si>
    <t>Zemējuma stieple d-8mm AL</t>
  </si>
  <si>
    <t>Zemējuma vads H07V-K-1x25</t>
  </si>
  <si>
    <t>Zemējuma vads H07V-K-1x16</t>
  </si>
  <si>
    <t xml:space="preserve">GS-1 zemēšana </t>
  </si>
  <si>
    <t>Elektriskie mērījumi, izpilddokumentācija</t>
  </si>
  <si>
    <t>Lokālā tāme Nr.5</t>
  </si>
  <si>
    <t>Aukstā (Ū1) ūdens apgāde</t>
  </si>
  <si>
    <t>1</t>
  </si>
  <si>
    <t>Daudzslāņu kompozītcaurule Ø40×4</t>
  </si>
  <si>
    <t>t.m.</t>
  </si>
  <si>
    <t>2</t>
  </si>
  <si>
    <t>Daudzslāņu kompozītcaurule Ø32×3</t>
  </si>
  <si>
    <t>3</t>
  </si>
  <si>
    <t>Daudzslāņu kompozītcaurule Ø25×2,5</t>
  </si>
  <si>
    <t>4</t>
  </si>
  <si>
    <t>Daudzslāņu kompozītcaurule Ø20×2,25</t>
  </si>
  <si>
    <t>5</t>
  </si>
  <si>
    <t>Daudzslāņu kompozītcaurule Ø16×2</t>
  </si>
  <si>
    <t>6</t>
  </si>
  <si>
    <t>Kompozītcauruļu sistēmas veidgabali (dažādi)</t>
  </si>
  <si>
    <t>7</t>
  </si>
  <si>
    <t>Kompozītcauruļu montāžas palīgmateriāli</t>
  </si>
  <si>
    <t>kompl.</t>
  </si>
  <si>
    <t>8</t>
  </si>
  <si>
    <t>Cauruļvadu pretkondensāta izolācija 13 mm; caurulei Ø40</t>
  </si>
  <si>
    <t>9</t>
  </si>
  <si>
    <t>Cauruļvadu pretkondensāta izolācija 13 mm; caurulei Ø32</t>
  </si>
  <si>
    <t>10</t>
  </si>
  <si>
    <t>Cauruļvadu pretkondensāta izolācija 13 mm; caurulei Ø25</t>
  </si>
  <si>
    <t>11</t>
  </si>
  <si>
    <t>Cauruļvadu pretkondensāta izolācija 13 mm; caurulei Ø20</t>
  </si>
  <si>
    <t>12</t>
  </si>
  <si>
    <t>Cauruļvadu pretkondensāta izolācija 13 mm; caurulei Ø16</t>
  </si>
  <si>
    <t>13</t>
  </si>
  <si>
    <t>Izolācijas montāžas palīgmateriāli</t>
  </si>
  <si>
    <t>14</t>
  </si>
  <si>
    <r>
      <t>Lodveida ventīlis 1</t>
    </r>
    <r>
      <rPr>
        <vertAlign val="superscript"/>
        <sz val="12"/>
        <rFont val="Garamond"/>
        <family val="1"/>
        <charset val="186"/>
      </rPr>
      <t>1/2"</t>
    </r>
    <r>
      <rPr>
        <sz val="12"/>
        <rFont val="Garamond"/>
        <family val="1"/>
        <charset val="186"/>
      </rPr>
      <t xml:space="preserve"> (ārējā vītne) </t>
    </r>
  </si>
  <si>
    <t>15</t>
  </si>
  <si>
    <r>
      <t>Lodveida ventīlis 1</t>
    </r>
    <r>
      <rPr>
        <vertAlign val="superscript"/>
        <sz val="12"/>
        <rFont val="Garamond"/>
        <family val="1"/>
        <charset val="186"/>
      </rPr>
      <t>1/4"</t>
    </r>
    <r>
      <rPr>
        <sz val="12"/>
        <rFont val="Garamond"/>
        <family val="1"/>
        <charset val="186"/>
      </rPr>
      <t xml:space="preserve"> (ārējā vītne) </t>
    </r>
  </si>
  <si>
    <t>16</t>
  </si>
  <si>
    <r>
      <t>Lodveida ventilis 1</t>
    </r>
    <r>
      <rPr>
        <vertAlign val="superscript"/>
        <sz val="12"/>
        <rFont val="Garamond"/>
        <family val="1"/>
        <charset val="186"/>
      </rPr>
      <t>"</t>
    </r>
    <r>
      <rPr>
        <sz val="12"/>
        <rFont val="Garamond"/>
        <family val="1"/>
        <charset val="186"/>
      </rPr>
      <t xml:space="preserve"> (ārējā vītne)</t>
    </r>
  </si>
  <si>
    <t>17</t>
  </si>
  <si>
    <r>
      <t>Lodveida ventilis 3/4</t>
    </r>
    <r>
      <rPr>
        <vertAlign val="superscript"/>
        <sz val="12"/>
        <rFont val="Garamond"/>
        <family val="1"/>
        <charset val="186"/>
      </rPr>
      <t>"</t>
    </r>
    <r>
      <rPr>
        <sz val="12"/>
        <rFont val="Garamond"/>
        <family val="1"/>
        <charset val="186"/>
      </rPr>
      <t xml:space="preserve"> (ārējā vītne) </t>
    </r>
  </si>
  <si>
    <t>18</t>
  </si>
  <si>
    <r>
      <t>Lodveida ventilis 1/2</t>
    </r>
    <r>
      <rPr>
        <vertAlign val="superscript"/>
        <sz val="12"/>
        <rFont val="Garamond"/>
        <family val="1"/>
        <charset val="186"/>
      </rPr>
      <t>"</t>
    </r>
    <r>
      <rPr>
        <sz val="12"/>
        <rFont val="Garamond"/>
        <family val="1"/>
        <charset val="186"/>
      </rPr>
      <t xml:space="preserve"> (ārējā vītne) </t>
    </r>
  </si>
  <si>
    <t>19</t>
  </si>
  <si>
    <r>
      <t>Vienvirziena vārsts 1</t>
    </r>
    <r>
      <rPr>
        <vertAlign val="superscript"/>
        <sz val="12"/>
        <rFont val="Garamond"/>
        <family val="1"/>
        <charset val="186"/>
      </rPr>
      <t>1/2"</t>
    </r>
    <r>
      <rPr>
        <sz val="12"/>
        <rFont val="Garamond"/>
        <family val="1"/>
        <charset val="186"/>
      </rPr>
      <t xml:space="preserve"> (ārējā vītne) </t>
    </r>
  </si>
  <si>
    <t>20</t>
  </si>
  <si>
    <r>
      <t>Vienvirziena vārsts 1</t>
    </r>
    <r>
      <rPr>
        <vertAlign val="superscript"/>
        <sz val="12"/>
        <rFont val="Garamond"/>
        <family val="1"/>
        <charset val="186"/>
      </rPr>
      <t>"</t>
    </r>
    <r>
      <rPr>
        <sz val="12"/>
        <rFont val="Garamond"/>
        <family val="1"/>
        <charset val="186"/>
      </rPr>
      <t xml:space="preserve"> (ārējā vītne) </t>
    </r>
  </si>
  <si>
    <t>21</t>
  </si>
  <si>
    <r>
      <t>Vienvirziena vārsts 3/4</t>
    </r>
    <r>
      <rPr>
        <vertAlign val="superscript"/>
        <sz val="12"/>
        <rFont val="Garamond"/>
        <family val="1"/>
        <charset val="186"/>
      </rPr>
      <t>"</t>
    </r>
    <r>
      <rPr>
        <sz val="12"/>
        <rFont val="Garamond"/>
        <family val="1"/>
        <charset val="186"/>
      </rPr>
      <t xml:space="preserve"> (ārējā vītne) </t>
    </r>
  </si>
  <si>
    <t>22</t>
  </si>
  <si>
    <r>
      <t>Daudzstrūklu aukstā ūdens skaitītājs DN25 (ārējā vītne 1</t>
    </r>
    <r>
      <rPr>
        <vertAlign val="superscript"/>
        <sz val="12"/>
        <rFont val="Garamond"/>
        <family val="1"/>
        <charset val="186"/>
      </rPr>
      <t>1/2"</t>
    </r>
    <r>
      <rPr>
        <sz val="12"/>
        <rFont val="Garamond"/>
        <family val="1"/>
        <charset val="186"/>
      </rPr>
      <t>)</t>
    </r>
  </si>
  <si>
    <t>23</t>
  </si>
  <si>
    <t>Manometri ar manometru krānu 1/2" (0 - 6 atm.)</t>
  </si>
  <si>
    <t>24</t>
  </si>
  <si>
    <r>
      <t>Filtrs - dubļu ķērājs DN32 (ārējā vītne 1</t>
    </r>
    <r>
      <rPr>
        <vertAlign val="superscript"/>
        <sz val="12"/>
        <rFont val="Garamond"/>
        <family val="1"/>
        <charset val="186"/>
      </rPr>
      <t>1/2"</t>
    </r>
    <r>
      <rPr>
        <sz val="12"/>
        <rFont val="Garamond"/>
        <family val="1"/>
        <charset val="186"/>
      </rPr>
      <t>)</t>
    </r>
  </si>
  <si>
    <t>25</t>
  </si>
  <si>
    <t>Maisītājs laistīšanas (telpu uzkopšanas) krānam</t>
  </si>
  <si>
    <t>26</t>
  </si>
  <si>
    <t>Laistīšanas krāns (pie ēkas fasādes)</t>
  </si>
  <si>
    <t>27</t>
  </si>
  <si>
    <r>
      <t>Armēta lokanā pievadcaurule 1/2</t>
    </r>
    <r>
      <rPr>
        <vertAlign val="superscript"/>
        <sz val="12"/>
        <rFont val="Garamond"/>
        <family val="1"/>
        <charset val="186"/>
      </rPr>
      <t>"</t>
    </r>
    <r>
      <rPr>
        <sz val="12"/>
        <rFont val="Garamond"/>
        <family val="1"/>
        <charset val="186"/>
      </rPr>
      <t xml:space="preserve"> (klozetpoda skalojamai kastei)</t>
    </r>
  </si>
  <si>
    <t>28</t>
  </si>
  <si>
    <t>Universāla pāreja no plastmasas PE Ø40 cauruļvada uz Ø40 daudzslāņu kompozītcauruli</t>
  </si>
  <si>
    <t>29</t>
  </si>
  <si>
    <t>Kompozītcauruļu stiprinājumu skavas (nerūsējošā tērauda)</t>
  </si>
  <si>
    <t>30</t>
  </si>
  <si>
    <t>Aizsargčaulas cauruļvadu iebūvei caur dzelzsbetona/ mūra pamatiem un sienām</t>
  </si>
  <si>
    <t>31</t>
  </si>
  <si>
    <t>Montāžas palīgmateriāli</t>
  </si>
  <si>
    <t>Karstā (T3) ūdens apgāde</t>
  </si>
  <si>
    <t>Cauruļvadu siltumizolācija 20 mm; caurulei Ø25</t>
  </si>
  <si>
    <t>Cauruļvadu siltumizolācija 20 mm; caurulei Ø20</t>
  </si>
  <si>
    <t>Cauruļvadu siltumizolācija 20 mm; caurulei Ø16</t>
  </si>
  <si>
    <r>
      <t>Lodveida ventīlis 1</t>
    </r>
    <r>
      <rPr>
        <vertAlign val="superscript"/>
        <sz val="12"/>
        <rFont val="Garamond"/>
        <family val="1"/>
        <charset val="186"/>
      </rPr>
      <t>"</t>
    </r>
    <r>
      <rPr>
        <sz val="12"/>
        <rFont val="Garamond"/>
        <family val="1"/>
        <charset val="186"/>
      </rPr>
      <t xml:space="preserve"> (ārējā vītne) </t>
    </r>
  </si>
  <si>
    <t>Elektriskais ūdens sildītājs (vertikālais), tiplums V = 200 l, jauda N = 2.6 kW</t>
  </si>
  <si>
    <t>Elektriskais ūdens sildītājs (vertikālais), tiplums V = 150 l, jauda N = 2.3 kW</t>
  </si>
  <si>
    <t>Sisitēmas hidrauliskā pārbaude</t>
  </si>
  <si>
    <t>sist</t>
  </si>
  <si>
    <t>Sadzīves kanalizācija (K1)</t>
  </si>
  <si>
    <t>PVC kanalizācijas caurule ar uzmavu un blīvi Ø110</t>
  </si>
  <si>
    <t>PVC kanalizācijas caurule ar uzmavu un blīvi Ø50</t>
  </si>
  <si>
    <t>PVC kanalizācijas cauruļu palīgmateriāli (kompensējošās īscaurules, uzmavas u.c.)</t>
  </si>
  <si>
    <r>
      <t>Trejgabals 110×110 45</t>
    </r>
    <r>
      <rPr>
        <vertAlign val="superscript"/>
        <sz val="12"/>
        <rFont val="Garamond"/>
        <family val="1"/>
        <charset val="186"/>
      </rPr>
      <t>o</t>
    </r>
  </si>
  <si>
    <r>
      <t>Trejgabals 110×50 45</t>
    </r>
    <r>
      <rPr>
        <vertAlign val="superscript"/>
        <sz val="12"/>
        <rFont val="Garamond"/>
        <family val="1"/>
        <charset val="186"/>
      </rPr>
      <t>o</t>
    </r>
  </si>
  <si>
    <r>
      <t>Trejgabals 50×50 45</t>
    </r>
    <r>
      <rPr>
        <vertAlign val="superscript"/>
        <sz val="12"/>
        <rFont val="Garamond"/>
        <family val="1"/>
        <charset val="186"/>
      </rPr>
      <t>o</t>
    </r>
  </si>
  <si>
    <t>Tīrīšanas lūka Ø110</t>
  </si>
  <si>
    <t>Tīrīšanas lūka Ø50</t>
  </si>
  <si>
    <t>Īscaurule ar revīziju Ø110</t>
  </si>
  <si>
    <t>Līkums 45° Ø110</t>
  </si>
  <si>
    <t>Līkums 45° Ø50</t>
  </si>
  <si>
    <t>Ekscentriska pāreja Ø110/50</t>
  </si>
  <si>
    <t>Ventilācijas jumta izvads Ø110</t>
  </si>
  <si>
    <t>Vakuumvārsts Ø110</t>
  </si>
  <si>
    <t xml:space="preserve">Keramikas vai fajansa roku mazgātne komplektā ar jaucējkrānu, sifonu un stiprinājuma elementiem </t>
  </si>
  <si>
    <t xml:space="preserve">Keramikas vai fajansa bērnu roku mazgātne komplektā ar jaucējkrānu (bērnu izlietnes jaucējkrāns ar termostatu vai arī pirms jaucējkrāna uzstādīts termostatiskais ūdens jaucējvārsts), sifonu un stiprinājuma elementiem </t>
  </si>
  <si>
    <t xml:space="preserve">Nerūsējošā tērauda roku/ trauku mazgātne komplektā ar jaucējkrānu, sifonu un stiprinājuma elementiem </t>
  </si>
  <si>
    <t>Kāju vanna komplektā ar dušas jaucējkrānu un sifonu</t>
  </si>
  <si>
    <t>Sēdpodu mazgātne (ar seklo vāceli) komplektā ar dušas jaucējkrānu un sifonu</t>
  </si>
  <si>
    <t>Divvietīga procedūru vanna komplektā ar jaucējkrānu un sifonu</t>
  </si>
  <si>
    <t>Keramikas klozetpods komplektā ar divu režīmu ekonomisko skalojamo kasti, sēdekli ar vāku, kanalizācijas pieslēguma elastīgo manžeti un grīdas stiprinājuma skrūvēm</t>
  </si>
  <si>
    <t>Keramikas bērnu klozetpods komplektā ar divu režīmu ekonomisko skalojamo kasti, sēdekli ar vāku, kanalizācijas pieslēguma elastīgo manžeti un grīdas stiprinājuma skrūvēm</t>
  </si>
  <si>
    <t>Ugunsdrošības manžetes Ø110</t>
  </si>
  <si>
    <t>Grīdas traps ar vertikālo pieslēgu un sifonu Ø110 (nerūsējošā tērauda)</t>
  </si>
  <si>
    <t>Montāžas putas, slīdpasta un citi palīgmontāžas materiali</t>
  </si>
  <si>
    <t>Cauruļvadu stiprinājumu skavas (nerūsējošā tērauda)</t>
  </si>
  <si>
    <t>Lokālā tāme Nr.6</t>
  </si>
  <si>
    <t>Siltās grīdas</t>
  </si>
  <si>
    <t>Daudzslāņu caurule Ø16x2.0</t>
  </si>
  <si>
    <t>Daudzslāņu caurule Ø32x3.0</t>
  </si>
  <si>
    <t>Daudzslāņu caurule Ø40x4.0</t>
  </si>
  <si>
    <t>Daudzslāņu caurule Ø50x4.5</t>
  </si>
  <si>
    <t>Daudzslāņu caurule Ø63x6.0</t>
  </si>
  <si>
    <t>Nerūsējošā tērauda sadalītājs 1'' ar plūsmas mērītājiem, 5 cilpu, L=345 mm</t>
  </si>
  <si>
    <t>Nerūsējošā tērauda sadalītājs 1'' ar plūsmas mērītājiem, 7 cilpu, L=445 mm</t>
  </si>
  <si>
    <t>Nerūsējošā tērauda sadalītājs 1'' ar plūsmas mērītājiem, 8 cilpu, L=495 mm</t>
  </si>
  <si>
    <t>Nerūsējošā tērauda sadalītājs 1'' ar plūsmas mērītājiem, 10 cilpu, L=595 mm</t>
  </si>
  <si>
    <t>Kompresijas pievienojums, 16x2.0x3/4'' eirokonuss</t>
  </si>
  <si>
    <t>Lodveida krāns 1'' ā.v.x1''i.v.</t>
  </si>
  <si>
    <t>Līkuma veidnis 16 mm</t>
  </si>
  <si>
    <t>Izpildmehānisms 24V, 30x1.5 i.v. Nerūsējošā tērauda sadalītājiem</t>
  </si>
  <si>
    <t>Sadalītāja skapis, iebūvējams, UFH2, platums 710 mm, baltā krāsā</t>
  </si>
  <si>
    <t>Sadalītāja skapis, iebūvējams, UFH4, platums 950 mm, baltā krāsā</t>
  </si>
  <si>
    <t>Savienojuma modulis C-33, 6 termostatiem un 8 izpildmehānismiem, spriegums 24V</t>
  </si>
  <si>
    <t>Telpas termostats T-35, vadu, regulējamu temperatūras skalu, temperatūras iestatījums 6-30ºC, balta krāsa</t>
  </si>
  <si>
    <t>Metāla armatūras siets 15x15x3 mm</t>
  </si>
  <si>
    <r>
      <t>m</t>
    </r>
    <r>
      <rPr>
        <vertAlign val="superscript"/>
        <sz val="10"/>
        <rFont val="Times New Roman"/>
        <family val="1"/>
        <charset val="186"/>
      </rPr>
      <t>2</t>
    </r>
  </si>
  <si>
    <t>Apmales lenta 150x8 mm; 50 m rullī</t>
  </si>
  <si>
    <t>Termo šuves profils, pašlīmējošs garums 2m, augstums 100mm, biezums 10mm</t>
  </si>
  <si>
    <t>Hidroizolācijas plēve</t>
  </si>
  <si>
    <t>Stiprināšanas stieple, 150x1.25 mm</t>
  </si>
  <si>
    <t>Cauruļu aizsargčaula 20 mm</t>
  </si>
  <si>
    <t>Montāžas materiāli</t>
  </si>
  <si>
    <t>Radiatoru apkure</t>
  </si>
  <si>
    <t>Radiātors 11/500/900 komplektā ar stiprinājumiem, atgaisotāju un korķi</t>
  </si>
  <si>
    <t>Radiātors 11/900/1800 komplektā ar stiprinājumiem, atgaisotāju un korķi</t>
  </si>
  <si>
    <t>Radiātors 21/500/1100 komplektā ar stiprinājumiem, atgaisotāju un korķi</t>
  </si>
  <si>
    <t>Radiātors 21/500/1200 komplektā ar stiprinājumiem, atgaisotāju un korķi</t>
  </si>
  <si>
    <t>Radiātors 21/500/1800 komplektā ar stiprinājumiem, atgaisotāju un korķi</t>
  </si>
  <si>
    <t>Radiātors 21/500/2000 komplektā ar stiprinājumiem, atgaisotāju un korķi</t>
  </si>
  <si>
    <t>Radiātors 21/900/2300 komplektā ar stiprinājumiem, atgaisotāju un korķi</t>
  </si>
  <si>
    <t>Radiātors 22/500/2000 komplektā ar stiprinājumiem, atgaisotāju un korķi</t>
  </si>
  <si>
    <t>Radiātors NA35/07/16/AD/F komplektā ar stiprinājumiem, atgaisotāju un korķi</t>
  </si>
  <si>
    <t>Radiātors NA35/07/18/AD/F komplektā ar stiprinājumiem, atgaisotāju un korķi</t>
  </si>
  <si>
    <t>Radiātors NA46/07/16/AD/F komplektā ar stiprinājumiem, atgaisotāju un korķi</t>
  </si>
  <si>
    <t>Divcauruļu sistēmas vārsts tips RA-N15 aksiālais 1/2"</t>
  </si>
  <si>
    <t>Termostatiskie sensori ar RA tipa pievienojumu RA 2990</t>
  </si>
  <si>
    <t>Noslēgvārsts RLV-S-15, leņķis 1/2"</t>
  </si>
  <si>
    <t>Daudzslāņu caurule PE-RT/AL Ø16x2.0</t>
  </si>
  <si>
    <t>Daudzslāņu caurule PE-RT/AL Ø20x2.25</t>
  </si>
  <si>
    <t>Daudzslāņu caurule PE-RT/AL Ø25x2.5</t>
  </si>
  <si>
    <t>Daudzslāņu caurule PE-RT/AL Ø32x3.0</t>
  </si>
  <si>
    <t>Daudzslāņu caurule PE-RT/AL Ø40x4.0</t>
  </si>
  <si>
    <t>Siltumizolācijas čaula 30 mm priekš caurules Ø16</t>
  </si>
  <si>
    <t>Siltumizolācijas čaula 30 mm priekš caurules Ø20</t>
  </si>
  <si>
    <t>Siltumizolācijas čaula 30 mm priekš caurules Ø25</t>
  </si>
  <si>
    <t>Siltumizolācijas čaula 30 mm priekš caurules Ø32</t>
  </si>
  <si>
    <t>Siltumizolācijas čaula 30 mm priekš caurules Ø40</t>
  </si>
  <si>
    <t>Cauruļvada stiprinājumi priekš caurules Ø16</t>
  </si>
  <si>
    <t>Cauruļvada stiprinājumi priekš caurules Ø20</t>
  </si>
  <si>
    <t>Cauruļvada stiprinājumi priekš caurules Ø25</t>
  </si>
  <si>
    <t>Cauruļvada stiprinājumi priekš caurules Ø32</t>
  </si>
  <si>
    <t>Cauruļvada stiprinājumi priekš caurules Ø40</t>
  </si>
  <si>
    <t>Cauruļvadu veidgabali</t>
  </si>
  <si>
    <t>Apkures sistēmas palaišana, regulēšana</t>
  </si>
  <si>
    <t>Lokālā tāme Nr.7</t>
  </si>
  <si>
    <t>Siltummainis 33 kW (80º-60º/75º-55º)</t>
  </si>
  <si>
    <t>Siltummainis 26.02 kW (80º-60º/40º-33º)</t>
  </si>
  <si>
    <t>Siltummainis 10 kW (80º-60º/75º-55º)</t>
  </si>
  <si>
    <t>Procesors ECL Confort 310</t>
  </si>
  <si>
    <r>
      <t>Spārniņu tipa siltuma skaitītājs Q=3.03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</t>
    </r>
  </si>
  <si>
    <r>
      <t>Cirkulācijas sūknis q=0.45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/h; H=4 m</t>
    </r>
  </si>
  <si>
    <r>
      <t>Cirkulācijas sūknis q=1.45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/h; H=5 m</t>
    </r>
  </si>
  <si>
    <r>
      <t>Cirkulācijas sūknis q=3.22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/h; H=5 m</t>
    </r>
  </si>
  <si>
    <t>Izplešanās trauks V=50 l komplektā ar stiprinājumiem</t>
  </si>
  <si>
    <t>Izplešanās trauks V=80 l komplektā ar stiprinājumiem</t>
  </si>
  <si>
    <t>Ūdens temperatūras sensors</t>
  </si>
  <si>
    <t xml:space="preserve">Āra gaisa temperatūras sensors </t>
  </si>
  <si>
    <r>
      <t>Karstā ūdens skaitītājs Q=1.5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 DN15</t>
    </r>
  </si>
  <si>
    <t>Apk. reg. divgaitas vārsts ar piedziņu DN32</t>
  </si>
  <si>
    <t>Metāla caurule DN15</t>
  </si>
  <si>
    <t>Metāla caurule DN25</t>
  </si>
  <si>
    <t>Metāla caurule DN32</t>
  </si>
  <si>
    <t>Metāla caurule DN40</t>
  </si>
  <si>
    <t>Metāla caurule DN50</t>
  </si>
  <si>
    <t>Drošības vārsts 1'' 3 bar.</t>
  </si>
  <si>
    <t>Ventilis DN15</t>
  </si>
  <si>
    <t>Lodveida krāns ar kapi DN25</t>
  </si>
  <si>
    <t>Ventilis DN25</t>
  </si>
  <si>
    <t>Ventilis DN32</t>
  </si>
  <si>
    <t>Ventilis DN40</t>
  </si>
  <si>
    <t>Ventilis DN50</t>
  </si>
  <si>
    <t>Vienvirziena vārsts DN15</t>
  </si>
  <si>
    <t>Vienvirziena vārsts DN25</t>
  </si>
  <si>
    <t>Trīsceļu vārsts ar motoru DN32</t>
  </si>
  <si>
    <t>Filtrs DN15</t>
  </si>
  <si>
    <t>Filtrs DN25</t>
  </si>
  <si>
    <t>Filtrs DN32</t>
  </si>
  <si>
    <t>Filtrs DN40</t>
  </si>
  <si>
    <t>Filtrs DN50</t>
  </si>
  <si>
    <t>Automātiskais atgaisotājs ar lodveida krānu DN15</t>
  </si>
  <si>
    <t>Krāsa cauruļvadu krāsošanai</t>
  </si>
  <si>
    <t>litri</t>
  </si>
  <si>
    <t>Termometrs</t>
  </si>
  <si>
    <t>Monometrs</t>
  </si>
  <si>
    <t>Montāzas materiāli</t>
  </si>
  <si>
    <t>Sistēmas palaišana, regulēšana</t>
  </si>
  <si>
    <t>Lokālā tāme Nr.8</t>
  </si>
  <si>
    <t>Pieplūdes un nosūces sistēma PN-1</t>
  </si>
  <si>
    <r>
      <t>Pieplūdes gaisa apstrādes iekārta VS-21-R-RH L=1980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</t>
    </r>
  </si>
  <si>
    <t>Pieplūdes difuzors DVS-P-100</t>
  </si>
  <si>
    <t>Pieplūdes difuzors DVS-P-125</t>
  </si>
  <si>
    <t>Nosūces difuzors DVS-100</t>
  </si>
  <si>
    <t>Gaisa pārplūdes restes durvju vērtnes lejas daļā 150x300</t>
  </si>
  <si>
    <t>Regulējošais vārsts Ø100</t>
  </si>
  <si>
    <t>Regulējošais vārsts Ø125</t>
  </si>
  <si>
    <r>
      <t xml:space="preserve">Ugunsdrošais vārsts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315</t>
    </r>
  </si>
  <si>
    <t>Cinkots skārda gaisavads Ø100</t>
  </si>
  <si>
    <t>Cinkots skārda gaisavads Ø125</t>
  </si>
  <si>
    <t>Cinkots skārda gaisavads Ø160</t>
  </si>
  <si>
    <t>Cinkots skārda gaisavads Ø200</t>
  </si>
  <si>
    <t>Cinkots skārda gaisavads Ø250</t>
  </si>
  <si>
    <t>Cinkots skārda gaisavads Ø315</t>
  </si>
  <si>
    <t>Cinkots skārda gaisavads Ø400</t>
  </si>
  <si>
    <t>Cikots taisntūra gaisavads 313x821</t>
  </si>
  <si>
    <t>Cinkots skārda līkums Ø100 90º</t>
  </si>
  <si>
    <t>Cinkots skārda līkums Ø125 90º</t>
  </si>
  <si>
    <t>Cinkots skārda līkums Ø250 90º</t>
  </si>
  <si>
    <t>Cinkots skārda līkums Ø315 90º</t>
  </si>
  <si>
    <t>Cinkots skārda līkums Ø400 90º</t>
  </si>
  <si>
    <t>Trejgabals 315/250/315</t>
  </si>
  <si>
    <t>Trejgabals 315/315/315</t>
  </si>
  <si>
    <t>Sānu pievienojums ar gumiju 100/125</t>
  </si>
  <si>
    <t>Sānu pievienojums ar gumiju 100/160</t>
  </si>
  <si>
    <t>Sānu pievienojums ar gumiju 100/200</t>
  </si>
  <si>
    <t>Sānu pievienojums ar gumiju 125/160</t>
  </si>
  <si>
    <t>Sānu pievienojums ar gumiju 125/315</t>
  </si>
  <si>
    <t>Sānu pievienojums ar gumiju 160/250</t>
  </si>
  <si>
    <t>Sānu pievienojums ar gumiju 200/250</t>
  </si>
  <si>
    <t>Sānu pievienojums ar gumiju 200/315</t>
  </si>
  <si>
    <t>Sānu pievienojums ar gumiju 400/315</t>
  </si>
  <si>
    <t>Pāreja 125/200</t>
  </si>
  <si>
    <t>Pāreja 160/200</t>
  </si>
  <si>
    <t>Pāreja 160/315</t>
  </si>
  <si>
    <t>Pāreja 250/315</t>
  </si>
  <si>
    <r>
      <t>Pāreja 313x821/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400</t>
    </r>
  </si>
  <si>
    <t>Gaisvada nosegreste Ø400</t>
  </si>
  <si>
    <r>
      <t xml:space="preserve">Gala noslēgs, tīrīšanas lūka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125</t>
    </r>
  </si>
  <si>
    <r>
      <t xml:space="preserve">Gala noslēgs, tīrīšanas lūka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160</t>
    </r>
  </si>
  <si>
    <r>
      <t xml:space="preserve">Gala noslēgs, tīrīšanas lūka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250</t>
    </r>
  </si>
  <si>
    <r>
      <t xml:space="preserve">Gala noslēgs, tīrīšanas lūka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400</t>
    </r>
  </si>
  <si>
    <t>Siltumizolācijas PV-LAM ar foliju 100 mm</t>
  </si>
  <si>
    <t>Cauruļvada stiprinājumi caurulei Ø100</t>
  </si>
  <si>
    <t>Cauruļvada stiprinājumi caurulei Ø125</t>
  </si>
  <si>
    <t>Cauruļvada stiprinājumi caurulei Ø160</t>
  </si>
  <si>
    <t>Cauruļvada stiprinājumi caurulei Ø200</t>
  </si>
  <si>
    <t>Cauruļvada stiprinājumi caurulei Ø250</t>
  </si>
  <si>
    <t>Cauruļvada stiprinājumi caurulei Ø315</t>
  </si>
  <si>
    <t>Cauruļvada stiprinājumi caurulei Ø400</t>
  </si>
  <si>
    <t>Nosūces sistēma N-2</t>
  </si>
  <si>
    <r>
      <t>Kanāla ventilātors VENT 160-B L=275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</t>
    </r>
  </si>
  <si>
    <r>
      <t xml:space="preserve">Klusinātājs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160, L=900 mm</t>
    </r>
  </si>
  <si>
    <r>
      <t xml:space="preserve">Pretvārsts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160</t>
    </r>
  </si>
  <si>
    <t>Ātruma regulators REB</t>
  </si>
  <si>
    <r>
      <t xml:space="preserve">Regulējošais vārsts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100</t>
    </r>
  </si>
  <si>
    <t>Nosūces difuzors DVS100</t>
  </si>
  <si>
    <r>
      <t xml:space="preserve">Cikota skārda caurule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100</t>
    </r>
  </si>
  <si>
    <r>
      <t xml:space="preserve">Cikota skārda caurule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125</t>
    </r>
  </si>
  <si>
    <r>
      <t xml:space="preserve">Cikota skārda caurule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160</t>
    </r>
  </si>
  <si>
    <r>
      <t xml:space="preserve">Pāreja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125/100</t>
    </r>
  </si>
  <si>
    <r>
      <t xml:space="preserve">Pāreja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160/125</t>
    </r>
  </si>
  <si>
    <r>
      <t xml:space="preserve">Līkums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100 90</t>
    </r>
    <r>
      <rPr>
        <sz val="10"/>
        <rFont val="Times New Roman"/>
        <charset val="186"/>
      </rPr>
      <t>º</t>
    </r>
  </si>
  <si>
    <r>
      <t xml:space="preserve">Līkums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160 90</t>
    </r>
    <r>
      <rPr>
        <sz val="10"/>
        <rFont val="Times New Roman"/>
        <charset val="186"/>
      </rPr>
      <t>º</t>
    </r>
  </si>
  <si>
    <r>
      <t xml:space="preserve">Cauruļvada stiprinājumu priekš caurules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100</t>
    </r>
  </si>
  <si>
    <r>
      <t xml:space="preserve">Cauruļvada stiprinājumu priekš caurules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125</t>
    </r>
  </si>
  <si>
    <r>
      <t xml:space="preserve">Cauruļvada stiprinājumu priekš caurules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160</t>
    </r>
  </si>
  <si>
    <t>Nosūces sistēma N-3</t>
  </si>
  <si>
    <r>
      <t>Kanāla ventilātors VENT 315-B L=1200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</t>
    </r>
  </si>
  <si>
    <t>Gaisa pieplūdes vārsts VTK-160</t>
  </si>
  <si>
    <r>
      <t xml:space="preserve">Klusinātājs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315, L=900 mm</t>
    </r>
  </si>
  <si>
    <r>
      <t xml:space="preserve">Pretvārsts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315</t>
    </r>
  </si>
  <si>
    <r>
      <t>Tvaika nosūcējs virs plīts L=300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</t>
    </r>
  </si>
  <si>
    <r>
      <t xml:space="preserve">Regulējošais vārsts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160</t>
    </r>
  </si>
  <si>
    <t>Ugunsdrošais vārsts Ø160</t>
  </si>
  <si>
    <r>
      <t xml:space="preserve">Cikota skārda caurule </t>
    </r>
    <r>
      <rPr>
        <sz val="10"/>
        <rFont val="Arial"/>
        <family val="2"/>
        <charset val="186"/>
      </rPr>
      <t>Ø200</t>
    </r>
  </si>
  <si>
    <r>
      <t xml:space="preserve">Cikota skārda caurule </t>
    </r>
    <r>
      <rPr>
        <sz val="10"/>
        <rFont val="Arial"/>
        <family val="2"/>
        <charset val="186"/>
      </rPr>
      <t>Ø250</t>
    </r>
  </si>
  <si>
    <r>
      <t xml:space="preserve">Cikota skārda caurule </t>
    </r>
    <r>
      <rPr>
        <sz val="10"/>
        <rFont val="Arial"/>
        <family val="2"/>
        <charset val="186"/>
      </rPr>
      <t>Ø315</t>
    </r>
  </si>
  <si>
    <r>
      <t xml:space="preserve">Pāreja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160/200</t>
    </r>
  </si>
  <si>
    <r>
      <t xml:space="preserve">Pāreja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200/250</t>
    </r>
  </si>
  <si>
    <r>
      <t xml:space="preserve">Pāreja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250/315</t>
    </r>
  </si>
  <si>
    <t>Sānu pievienojums ar gumiju 160/200</t>
  </si>
  <si>
    <t>Sānu pievienojums ar gumiju 160/315</t>
  </si>
  <si>
    <r>
      <t xml:space="preserve">Līkums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315 90</t>
    </r>
    <r>
      <rPr>
        <sz val="10"/>
        <rFont val="Times New Roman"/>
        <charset val="186"/>
      </rPr>
      <t>º</t>
    </r>
  </si>
  <si>
    <r>
      <t xml:space="preserve">Cauruļvada stiprinājumu priekš caurules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200</t>
    </r>
  </si>
  <si>
    <r>
      <t xml:space="preserve">Cauruļvada stiprinājumu priekš caurules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250</t>
    </r>
  </si>
  <si>
    <r>
      <t xml:space="preserve">Cauruļvada stiprinājumu priekš caurules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315</t>
    </r>
  </si>
  <si>
    <t>Nosūces sistēma N-4</t>
  </si>
  <si>
    <r>
      <t>Kanāla ventilātors VENT250-B L=600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</t>
    </r>
  </si>
  <si>
    <r>
      <t xml:space="preserve">Klusinātājs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250, L=900 mm</t>
    </r>
  </si>
  <si>
    <r>
      <t xml:space="preserve">Pretvārsts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250</t>
    </r>
  </si>
  <si>
    <r>
      <t>Nosūces reste L=200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</t>
    </r>
  </si>
  <si>
    <r>
      <t xml:space="preserve">Cikota skārda caurule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200</t>
    </r>
  </si>
  <si>
    <r>
      <t xml:space="preserve">Cikota skārda caurule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250</t>
    </r>
  </si>
  <si>
    <r>
      <t xml:space="preserve">Līkums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250 90</t>
    </r>
    <r>
      <rPr>
        <sz val="10"/>
        <rFont val="Times New Roman"/>
        <charset val="186"/>
      </rPr>
      <t>º</t>
    </r>
  </si>
  <si>
    <t>Pieplūdes un nosūces sistēma PN-5</t>
  </si>
  <si>
    <r>
      <t>Pieplūdes gaisa apstrādes iekārta VS-21-R-RMH L=1600 m</t>
    </r>
    <r>
      <rPr>
        <vertAlign val="superscript"/>
        <sz val="10"/>
        <rFont val="Times New Roman"/>
        <family val="1"/>
        <charset val="186"/>
      </rPr>
      <t>3</t>
    </r>
    <r>
      <rPr>
        <sz val="10"/>
        <rFont val="Times New Roman"/>
        <family val="1"/>
        <charset val="186"/>
      </rPr>
      <t>/h</t>
    </r>
  </si>
  <si>
    <t>Pieplūdes difuzors DVS-P-200</t>
  </si>
  <si>
    <t>Nosūces difuzors DVS-200</t>
  </si>
  <si>
    <t>Regulējošais vārsts Ø200</t>
  </si>
  <si>
    <r>
      <t xml:space="preserve">Ugunsdrošais vārsts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400</t>
    </r>
  </si>
  <si>
    <t>Cinkots skārda līkums Ø200 90º</t>
  </si>
  <si>
    <t>Sānu pievienojums ar gumiju 200/200</t>
  </si>
  <si>
    <t>Sānu pievienojums ar gumiju 200/400</t>
  </si>
  <si>
    <t>Pāreja 200/250</t>
  </si>
  <si>
    <t>Pāreja 315/400</t>
  </si>
  <si>
    <r>
      <t xml:space="preserve">Gala noslēgs, tīrīšanas lūka </t>
    </r>
    <r>
      <rPr>
        <sz val="10"/>
        <rFont val="Arial"/>
        <family val="2"/>
        <charset val="186"/>
      </rPr>
      <t>Ø</t>
    </r>
    <r>
      <rPr>
        <sz val="10"/>
        <rFont val="Times New Roman"/>
        <family val="1"/>
        <charset val="186"/>
      </rPr>
      <t>200</t>
    </r>
  </si>
  <si>
    <t>Kopā</t>
  </si>
  <si>
    <t>Lokālā tāme Nr.9</t>
  </si>
  <si>
    <t>Komutācijas panelis ODF  ar  6 SC Duplex. SM adapteriem un kabeļu  ievadu</t>
  </si>
  <si>
    <t>Splice holder kasete</t>
  </si>
  <si>
    <t>Pigtail 9/125  1m   OS-1</t>
  </si>
  <si>
    <t>Komutācijas panelis 24 porti Cat.5e UTP 1U ar kabeļu stiprinājumu</t>
  </si>
  <si>
    <t>Kabeļu organizātori 1HU 19"</t>
  </si>
  <si>
    <t xml:space="preserve"> Rozete ar 1xRJ45 Cat.5e ligzdām z/a  ABB BASIC 55 -vai analogs</t>
  </si>
  <si>
    <t xml:space="preserve">Rozete ar 2xRJ45 Cat.5e ligzdām z/a  ABB BASIC 55 -vai analogs </t>
  </si>
  <si>
    <t>Nosedzes rāmji 1v ABB BASIC 55 -vai analogs</t>
  </si>
  <si>
    <t>Z/A Kārbas  D68mm</t>
  </si>
  <si>
    <t xml:space="preserve">R6 x M6 skrūves (RACK skrūves) </t>
  </si>
  <si>
    <t>Optiskais kabelis OS1  SM 12 dz D657</t>
  </si>
  <si>
    <t>DATA kabelis Cat.5e 4x2x0,5 UTP  iekšdarbiem</t>
  </si>
  <si>
    <t>DATA kabelis Cat.5e 4x2x0,5 UTP  āra darbiem</t>
  </si>
  <si>
    <t>Komutācijas vads UTP Cat 5e 1m</t>
  </si>
  <si>
    <t>Komutācijas vads UTP Cat 5e 3m</t>
  </si>
  <si>
    <t xml:space="preserve">Zemējuma kabelis 6mm² </t>
  </si>
  <si>
    <t xml:space="preserve">PVC caurule d=50 mm </t>
  </si>
  <si>
    <t>PVC caurule d=25 mm  montāža zem apmetuma</t>
  </si>
  <si>
    <t xml:space="preserve">Komutācijas skapis  D1c   15HU 500*600 slēdzams , ar termostatu un ventilācijas bloku </t>
  </si>
  <si>
    <t>Tīkla komutātors L2 vadāms .  ENTERASYS   24 port 10/100/100</t>
  </si>
  <si>
    <t>UPS 1000VA  auton darbība 10 min pie 70%</t>
  </si>
  <si>
    <t xml:space="preserve">Barošanas panelis (PDU) 19"   8*220 PEN ar  C14 spraudni </t>
  </si>
  <si>
    <t>Telefona kanalizācijas Caurule D100</t>
  </si>
  <si>
    <t xml:space="preserve">Kabeļu penālis 60*40 </t>
  </si>
  <si>
    <t>Hermētiķis</t>
  </si>
  <si>
    <t>Sienas kabeļu aizsargs Nr 2</t>
  </si>
  <si>
    <t>Zemējuma komplekts</t>
  </si>
  <si>
    <t>Pārējie palīgmateriāli (skrūves, saites, saišu turētāji utt)</t>
  </si>
  <si>
    <t>Tīkla testēšana un izpildokumentācijas izstrāde</t>
  </si>
  <si>
    <t>Lokālā tāme Nr.10</t>
  </si>
  <si>
    <t>ECO 1003/1000B dūmu detektors</t>
  </si>
  <si>
    <t>ECO 1005/1000B siltuma detektors</t>
  </si>
  <si>
    <t>MCP-1A rokas darbības detektors</t>
  </si>
  <si>
    <t>PS-200 vāks rokas darbības detektoram</t>
  </si>
  <si>
    <t>AH-0218 skaņas signalizators iekšējais</t>
  </si>
  <si>
    <t>AH-03127BS skaņas signalizators ārējais</t>
  </si>
  <si>
    <t>RS-704/RHS424D5P relejs</t>
  </si>
  <si>
    <t>Smartline 020-4 kontrolpanelis</t>
  </si>
  <si>
    <t>Smartline 8Z zonu paplašinātājs</t>
  </si>
  <si>
    <t>Smartletusee/Lite atkārtotājpanelis</t>
  </si>
  <si>
    <t>12V 7A/h akumulators</t>
  </si>
  <si>
    <t>J-Y(St)Y 1x2x0,8 kabelis</t>
  </si>
  <si>
    <t>m.</t>
  </si>
  <si>
    <t>JE-H(St)H 1x2x0,8 kabelis</t>
  </si>
  <si>
    <t>Eurosafe 4x0,8 kabelis</t>
  </si>
  <si>
    <t>JE-H(St)H 3x1,5 kabelis</t>
  </si>
  <si>
    <t>CQR 6x0,22 kabelis</t>
  </si>
  <si>
    <t>d-32 gofrēta caurule</t>
  </si>
  <si>
    <t>Izpilddokumentācija, nod. ekspl.</t>
  </si>
  <si>
    <t>Lokālā tāme Nr.11</t>
  </si>
  <si>
    <t>RXC-ST kustības detektors</t>
  </si>
  <si>
    <t>SC-516WH magnētiskā kontakta detektors</t>
  </si>
  <si>
    <t>SC-555AL magnētiskā kontakta detektors</t>
  </si>
  <si>
    <t>JB-701WH savienojumu kārba</t>
  </si>
  <si>
    <t>SL-350 Blue ārējā sirēna</t>
  </si>
  <si>
    <t>NX-8 kontrolpanelis</t>
  </si>
  <si>
    <t>NX-003 kārba kontrolpanelim</t>
  </si>
  <si>
    <t>NX-600CL slēdzene ar atslēgām</t>
  </si>
  <si>
    <t>NX-216 zonu paplašinātājs</t>
  </si>
  <si>
    <t>NX-148 vadības tastatūra</t>
  </si>
  <si>
    <t>12V 2A transformators</t>
  </si>
  <si>
    <t>CQR 8x0,22 kabelis</t>
  </si>
  <si>
    <t>OMY 3x1,5 kabelis</t>
  </si>
  <si>
    <t>PB-2013L video novērošanas kamera</t>
  </si>
  <si>
    <t>12V 2A barošanas bloks</t>
  </si>
  <si>
    <t>BNC-C2 konektors</t>
  </si>
  <si>
    <t>PC-100 konektors</t>
  </si>
  <si>
    <t>S-BOX 106 savienojumu kārba</t>
  </si>
  <si>
    <t>RG-59 kabelis (ārtelpu montāžai)</t>
  </si>
  <si>
    <t>OMY 2x1,0 kabelis</t>
  </si>
  <si>
    <t>d-40 zemē guldāma gofrēta caurule</t>
  </si>
  <si>
    <t>Lokālā tāme Nr.12</t>
  </si>
  <si>
    <t>Augsnes noņemšana, gultnes sagatavošana spēļu laukumiem, celiņiem</t>
  </si>
  <si>
    <t>Blietēts smilts pabērums 200mm</t>
  </si>
  <si>
    <t>Blietēts šķembu pabērums 150mm</t>
  </si>
  <si>
    <t>Blietēts smilts pabērums 300mm</t>
  </si>
  <si>
    <t>Blietēts šķembu pabērums 200mm</t>
  </si>
  <si>
    <t>Laukumu, celiņu bruģēšana ( izmantojot esošos bruģakmeņus)uz 50mm smilts pamatojuma</t>
  </si>
  <si>
    <t>Ceļa betona apmales 100.30.15 montāža  to iebetonējot</t>
  </si>
  <si>
    <t>Ietves betona apmales 100.20.6 montāža  to iebetonējot)</t>
  </si>
  <si>
    <t>Spēļu laukumi</t>
  </si>
  <si>
    <t>Ģeotekstils</t>
  </si>
  <si>
    <t>Spēļu laukumu smilts iesegums</t>
  </si>
  <si>
    <t>Smilšu kastes3,0x3,9m  izgatavošana, uzstādīšana</t>
  </si>
  <si>
    <t>Teritorijas planēšana, zālāja ierīkošana izmantojot esošo augsni</t>
  </si>
  <si>
    <t>Nojume</t>
  </si>
  <si>
    <t>Bedru rakšana stabveida pamatiem, grunts atpakaļaizbēršana pēc pamatu izbūves</t>
  </si>
  <si>
    <t>Stabveida pamatu betonēšana ar veidņu montāžu, demontāžu</t>
  </si>
  <si>
    <t>Koka karkasa konstrukcijas montāža no kokmateriāla , apstrādāta ar ķīmiskiem aizsarglīdzekļiem pret trupi un degšanu</t>
  </si>
  <si>
    <t>Antikondensāta plēves montāža, to stiprinot ar latām 25x50mm</t>
  </si>
  <si>
    <t>Retināta dēļu klāja montāža</t>
  </si>
  <si>
    <t>Jumta iesegums ar profilētu skārdu (valcprofils)</t>
  </si>
  <si>
    <t>Vējdēļa montāža  un vējkastes apšūšana ar apdares dēļiem (krāsotiem)</t>
  </si>
  <si>
    <t>Nojumes griestu apšuvums ar apdares dēļiem ( krāsotiem)</t>
  </si>
  <si>
    <t>Nojumes sienu apšuvums ar apdares dēļiem ( krāsotiem no abām pusēm)</t>
  </si>
  <si>
    <t>Grīdas ieŗīkošana no betona bruģakmeņiem</t>
  </si>
  <si>
    <t>Koka smilšu kastes 3x4m uzstādīšana</t>
  </si>
  <si>
    <t>Lapene</t>
  </si>
  <si>
    <t>Blirtētu šķembu pabērums zem pamatiem</t>
  </si>
  <si>
    <t>Stabveida pamatu betonēšana, armēšana ar veidņu montāžu, demontāžu</t>
  </si>
  <si>
    <t>Norobežojošās koka barjeras izgatavošana, montāža ( krāsota) h=0,8m</t>
  </si>
  <si>
    <t>Lokālā tāme Nr.113</t>
  </si>
  <si>
    <t>Ūdensapgāde (Ū1)</t>
  </si>
  <si>
    <t>PE100 ūdensapgādes caurule, Ø40 × 2.40 mm, PN10</t>
  </si>
  <si>
    <t>EM 90° uzmavu tejgabals Ø40/ 40 mm</t>
  </si>
  <si>
    <t>EM dubultuzmava Ø40 mm, PE Ø40 × 2.40 mm, PN10 cauruļvadu savienošanai</t>
  </si>
  <si>
    <t>Pazemes tipa Ø40 mm ventilis ar PE īscaurulēm (komplektā ar teleskopisko kāta pagarinātāju, betona gredzenu un peldošo ielas kapi 40 t)</t>
  </si>
  <si>
    <t>Betona (B20) balsts pazemes tipa ventilim, Ø40 mm</t>
  </si>
  <si>
    <t>Montāžas materiāli materiāli</t>
  </si>
  <si>
    <t>Grunts darbi projektējamo Ū1 tīklu zonā</t>
  </si>
  <si>
    <t>Tranšeju un būvbedru rakšana, ietverot grunts pagaidu uzglabāšanu, būvbedru aizbēršanu, kā arī grunts noblīvēšanu pa slāņiem un ar to saistītie darbi</t>
  </si>
  <si>
    <r>
      <t>m</t>
    </r>
    <r>
      <rPr>
        <vertAlign val="superscript"/>
        <sz val="12"/>
        <rFont val="Garamond"/>
        <family val="1"/>
        <charset val="186"/>
      </rPr>
      <t>3</t>
    </r>
  </si>
  <si>
    <t>Liekās izraktās grunts transportēšana uz atbērtni (atbērtni nodrošina izpildītājs) - ja liekās izraktās grunts sastāvs atbilst nepieciešamajam izmantošanas mērķim, tad to var atkārtoti izmantot, piemēram, grunts uzbēruma veidošanai vietās, kur tas nepieciešams projekta ietvaros</t>
  </si>
  <si>
    <t>Smilts (drenējoša, Kf &gt; 1 m/dnn) pamatnes ierīkošana zem cauruļvada un apbēruma veidošana virs cauruļvada, ietverot blietēšanu (blietēšanas pakāpe vismaz 95% pēc Proktora skalas)</t>
  </si>
  <si>
    <t>Smilts slānis (h = 40 cm, salizturīga, drenējoša - Kf &gt; 1 m/dnn) asfalta/ bruģakmens ceļa seguma konstrukcijas atjaunošanai, t.sk. ieklāšana un blietēšana (blietēšanas pakāpe vismaz 95% pēc Proktora skalas)</t>
  </si>
  <si>
    <t>Gruntsūdens līmeņa pazemināšana ar adatfiltriem</t>
  </si>
  <si>
    <t>Ūdensvada trases nospraušana</t>
  </si>
  <si>
    <t>Ūdensvada trases digitālā uzmērīšana</t>
  </si>
  <si>
    <t>Esošo, turpmāk neizmantojamo cauruļvadu demontāža (vietās, kur tās traucē jauno komunikāciju izbūvei), t.sk. būvgružu izvešana un turpmāk neizmantojamo cauruļvadu galu aizbetonēšana</t>
  </si>
  <si>
    <t>Cauruļvada hidrauliskā pārbaude un dezinfekcija</t>
  </si>
  <si>
    <t>Sadzīves kanalizācija (K1), lietus ūdens kanalizācija (K2)</t>
  </si>
  <si>
    <t>Uponor IQ lietus ūdens infiltrācijas tunelis DN1000, L = 6.00 m, kas paredzēts uzstādīšanai zaļajā zonā (komplektā ar visu nepieciešamo papildaprīkojumu)</t>
  </si>
  <si>
    <t>PP lietus ūdens kanalizācijas caurule ar uzmavu un gumijas blīvgredzenu, Ø200 × 12.80 mm, SN8</t>
  </si>
  <si>
    <t>PP sadzīves kanalizācijas caurule ar uzmavu un gumijas blīvgredzenu, Ø160 × 10.55 mm, SN8</t>
  </si>
  <si>
    <t>PP lietus ūdens kanalizācijas caurule ar uzmavu un gumijas blīvgredzenu, Ø160 × 10.55 mm, SN8</t>
  </si>
  <si>
    <t>PP lietus ūdens kanalizācijas caurule ar uzmavu un gumijas blīvgredzenu, Ø110 × 8.10 mm, SN8</t>
  </si>
  <si>
    <t>PP 45° trejgabals Ø200/ 200 mm (komplektā ar gumijas blīvgredzeniem)</t>
  </si>
  <si>
    <t>Redukcijas pāreja Ø200/ 110 (komplektā ar gumijas blīvgredzenu)</t>
  </si>
  <si>
    <t>Redukcijas pāreja Ø200/ 160 (komplektā ar gumijas blīvgredzenu)</t>
  </si>
  <si>
    <t>PP 45° līkums Ø200 mm (komplektā ar gumijas blīvgredzenu)</t>
  </si>
  <si>
    <t>PP 45° līkums Ø110 mm (komplektā ar gumijas blīvgredzenu)</t>
  </si>
  <si>
    <t>Individuāla pasūtījuma plastmasas teleskopiskā skataka Ø560/ 500, ar peldošu akas lūku, ķeta vāku (slēdzamu, slodzei 40 t uz ceļiem un ietvēm vai slodzei 10 t zaļajā zonā, smagā tipa), H = 1.50 - 2.00 m</t>
  </si>
  <si>
    <t>Individuāla pasūtījuma plastmasas teleskopiskā skataka Ø560/ 500, ar peldošu akas lūku, ķeta vāku (slēdzamu, slodzei 40 t uz ceļiem un ietvēm vai slodzei 10 t zaļajā zonā, smagā tipa), H = 1.00 - 1.50 m</t>
  </si>
  <si>
    <t>Individuāla pasūtījuma plastmasas teleskopiskā lietus ūdens revīzijas aciņa/ lietus ūdeņu savācējs Ø315, ar peldošu akas lūku, ķeta vāku ar resti, H = 1.50 - 2.00 m</t>
  </si>
  <si>
    <t>Individuāla pasūtījuma plastmasas teleskopiskā lietus ūdens revīzijas aciņa/ lietus ūdeņu savācējs Ø315, ar peldošu akas lūku, ķeta vāku ar resti, H = 1.00 - 1.50 m</t>
  </si>
  <si>
    <t>Betona (B20) aizsargapmales ap akas lūku - 0.50 m (ar slīpumu no akas lūkas) izveidei - vietās, kur aka atrodas uz ceļiem bez cietā seguma un zaļajā zonā (2 gab)</t>
  </si>
  <si>
    <t>ACO DRAIN Multiline drenāžas kanāls V 300 ar bezskrūvju fiksēšanas sistēmu, V veida profilu, pakāpienveida noteci, čuguna rāmi un režģi (slodzes izturības klase D 400), no sala un sāls izturīga ACO polimērbetona uz betona C25/30 pamata (komplektā ar smilšķērāju horizontālai notecei Ø160 ar integrētu blīvējumu), L = 46.00 m</t>
  </si>
  <si>
    <t>Betona (C25/30) ACO DRAIN Multiline drenāžas kanāla V 300 betona pamata izveide</t>
  </si>
  <si>
    <t>Ģeotekstils (BS8)</t>
  </si>
  <si>
    <r>
      <t>m</t>
    </r>
    <r>
      <rPr>
        <vertAlign val="superscript"/>
        <sz val="12"/>
        <rFont val="Garamond"/>
        <family val="1"/>
        <charset val="186"/>
      </rPr>
      <t>2</t>
    </r>
  </si>
  <si>
    <t>Šķelta, divdaļīga kabeļu aizsargcaurule Ø110 (esošo kabeļu aizsardzībai)</t>
  </si>
  <si>
    <t>Grunts un montāžas darbi projektējamo K1 un K2 tīklu zonā</t>
  </si>
  <si>
    <t>Smilts (drenējoša, Kf &gt; 1 m/dnn) pamatnes ierīkošana zem cauruļvadiem, skatakām un apbēruma veidošana virs cauruļvadiem, ietverot blietēšanu (blietēšanas pakāpe vismaz 95% pēc Proktora skalas)</t>
  </si>
  <si>
    <t>Grants - šķembu (skalotu) maisījums vai oļi (frakcija 10 - 60 mm) filtra veidošanai ap lietus ūdens tuneļiem</t>
  </si>
  <si>
    <t>Šķērsojumi ar esošajām, turpmāk ekspluatācijā izmantojamām, cauruļvadu komunikācijām, t.sk. to atšurfēšana</t>
  </si>
  <si>
    <t>vietas</t>
  </si>
  <si>
    <t>Šķērsojumi ar esošajām, turpmāk ekspluatācijā izmantojamām, kabeļu komunikācijām, t.sk. to atšurfēšana</t>
  </si>
  <si>
    <t>Kanalizācijas trases nospraušana</t>
  </si>
  <si>
    <t>Kanalizācijas trases digitālā uzmērīšana</t>
  </si>
  <si>
    <t>Esošo kabeļu un cauruļvadu nostiprināšana un aizsardzība uz būvniecības laiku, šķērsošanas vietā iemontējot apvalkcaurulē vai koka kārbā un iekarot pār tranšeju pārliktā sijā</t>
  </si>
  <si>
    <t>Esošo, turpmāk neizmantojamo aku demontāža, t.sk. būvgružu izvešana, turpmāk neizmantojamo cauruļvadu galu aizbetonēšana un būvbedres aizbēršana</t>
  </si>
  <si>
    <t>Pašteces kanalizācijas cauruļvadu CCTV inspekcija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</si>
</sst>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Ls &quot;#,##0.00"/>
    <numFmt numFmtId="166" formatCode="0.000"/>
  </numFmts>
  <fonts count="25" x14ac:knownFonts="1">
    <font>
      <sz val="10"/>
      <name val="Times New Roman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b/>
      <sz val="14"/>
      <name val="Times New Roman"/>
      <family val="1"/>
      <charset val="186"/>
    </font>
    <font>
      <sz val="10"/>
      <name val="Helv"/>
    </font>
    <font>
      <sz val="10"/>
      <name val="Times New Roman"/>
      <family val="1"/>
      <charset val="186"/>
    </font>
    <font>
      <sz val="12"/>
      <name val="Times New Roman"/>
      <family val="1"/>
      <charset val="186"/>
    </font>
    <font>
      <b/>
      <sz val="9"/>
      <name val="Times New Roman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  <font>
      <sz val="8"/>
      <name val="Times New Roman"/>
      <family val="1"/>
      <charset val="186"/>
    </font>
    <font>
      <i/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Arial"/>
      <family val="2"/>
    </font>
    <font>
      <sz val="10"/>
      <color indexed="8"/>
      <name val="Times New Roman"/>
      <family val="1"/>
    </font>
    <font>
      <sz val="10"/>
      <name val="Times New Roman"/>
      <family val="1"/>
      <charset val="1"/>
    </font>
    <font>
      <sz val="12"/>
      <name val="Garamond"/>
      <family val="1"/>
      <charset val="186"/>
    </font>
    <font>
      <vertAlign val="superscript"/>
      <sz val="12"/>
      <name val="Garamond"/>
      <family val="1"/>
      <charset val="186"/>
    </font>
    <font>
      <b/>
      <sz val="12"/>
      <name val="Garamond"/>
      <family val="1"/>
      <charset val="186"/>
    </font>
    <font>
      <vertAlign val="superscript"/>
      <sz val="10"/>
      <name val="Times New Roman"/>
      <family val="1"/>
      <charset val="186"/>
    </font>
    <font>
      <sz val="10"/>
      <name val="Times New Roman Baltic"/>
      <charset val="186"/>
    </font>
    <font>
      <sz val="10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327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0" xfId="0" applyFont="1" applyAlignment="1"/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justify"/>
    </xf>
    <xf numFmtId="0" fontId="7" fillId="0" borderId="0" xfId="0" applyFont="1" applyAlignment="1">
      <alignment horizontal="right"/>
    </xf>
    <xf numFmtId="0" fontId="8" fillId="0" borderId="0" xfId="0" applyFont="1"/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6" fillId="0" borderId="3" xfId="0" applyFont="1" applyBorder="1" applyAlignment="1">
      <alignment horizontal="right" vertical="top" wrapText="1"/>
    </xf>
    <xf numFmtId="0" fontId="6" fillId="0" borderId="3" xfId="0" applyFont="1" applyBorder="1"/>
    <xf numFmtId="0" fontId="6" fillId="0" borderId="3" xfId="0" applyFont="1" applyBorder="1" applyAlignment="1">
      <alignment vertical="top" wrapText="1"/>
    </xf>
    <xf numFmtId="0" fontId="6" fillId="0" borderId="0" xfId="0" applyFont="1" applyBorder="1" applyAlignment="1">
      <alignment horizontal="right"/>
    </xf>
    <xf numFmtId="0" fontId="10" fillId="0" borderId="0" xfId="0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vertical="top"/>
    </xf>
    <xf numFmtId="0" fontId="7" fillId="0" borderId="7" xfId="0" applyFont="1" applyBorder="1" applyAlignment="1">
      <alignment vertical="top" wrapText="1"/>
    </xf>
    <xf numFmtId="0" fontId="7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4" fillId="0" borderId="7" xfId="0" applyFont="1" applyBorder="1" applyAlignment="1">
      <alignment horizontal="left"/>
    </xf>
    <xf numFmtId="0" fontId="6" fillId="0" borderId="7" xfId="0" applyFont="1" applyBorder="1"/>
    <xf numFmtId="0" fontId="6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8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1" fillId="0" borderId="3" xfId="0" applyFont="1" applyBorder="1" applyAlignment="1">
      <alignment horizontal="right" vertical="top" wrapText="1"/>
    </xf>
    <xf numFmtId="0" fontId="6" fillId="0" borderId="0" xfId="0" applyFont="1" applyBorder="1"/>
    <xf numFmtId="0" fontId="13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4" fillId="0" borderId="0" xfId="0" applyFont="1" applyBorder="1" applyAlignment="1">
      <alignment horizontal="left"/>
    </xf>
    <xf numFmtId="2" fontId="6" fillId="0" borderId="0" xfId="0" applyNumberFormat="1" applyFont="1"/>
    <xf numFmtId="0" fontId="9" fillId="0" borderId="3" xfId="0" applyFont="1" applyBorder="1" applyAlignment="1">
      <alignment horizontal="left" wrapText="1"/>
    </xf>
    <xf numFmtId="4" fontId="6" fillId="0" borderId="9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10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center" vertical="top" wrapText="1"/>
    </xf>
    <xf numFmtId="4" fontId="6" fillId="0" borderId="0" xfId="0" applyNumberFormat="1" applyFont="1" applyBorder="1" applyAlignment="1">
      <alignment horizontal="center" vertical="top" wrapText="1"/>
    </xf>
    <xf numFmtId="4" fontId="6" fillId="0" borderId="0" xfId="0" applyNumberFormat="1" applyFont="1" applyBorder="1"/>
    <xf numFmtId="49" fontId="6" fillId="0" borderId="3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horizontal="left"/>
    </xf>
    <xf numFmtId="0" fontId="8" fillId="0" borderId="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0" fontId="10" fillId="0" borderId="0" xfId="0" applyFont="1"/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3" xfId="0" applyFont="1" applyBorder="1" applyAlignment="1">
      <alignment horizontal="center" wrapText="1"/>
    </xf>
    <xf numFmtId="0" fontId="14" fillId="0" borderId="9" xfId="0" applyFont="1" applyBorder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2" fontId="6" fillId="0" borderId="9" xfId="0" applyNumberFormat="1" applyFont="1" applyBorder="1" applyAlignment="1">
      <alignment horizontal="center" vertical="top" wrapText="1"/>
    </xf>
    <xf numFmtId="2" fontId="6" fillId="2" borderId="9" xfId="0" applyNumberFormat="1" applyFont="1" applyFill="1" applyBorder="1" applyAlignment="1">
      <alignment horizontal="center" vertical="top" wrapText="1"/>
    </xf>
    <xf numFmtId="2" fontId="6" fillId="0" borderId="9" xfId="0" applyNumberFormat="1" applyFont="1" applyFill="1" applyBorder="1" applyAlignment="1">
      <alignment horizontal="center" vertical="top" wrapText="1"/>
    </xf>
    <xf numFmtId="0" fontId="6" fillId="0" borderId="9" xfId="0" applyFont="1" applyBorder="1" applyAlignment="1">
      <alignment vertical="top"/>
    </xf>
    <xf numFmtId="2" fontId="10" fillId="0" borderId="9" xfId="0" applyNumberFormat="1" applyFont="1" applyBorder="1" applyAlignment="1">
      <alignment horizontal="center" vertical="top" wrapText="1"/>
    </xf>
    <xf numFmtId="9" fontId="10" fillId="0" borderId="14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right" vertical="top"/>
    </xf>
    <xf numFmtId="2" fontId="10" fillId="0" borderId="9" xfId="0" applyNumberFormat="1" applyFont="1" applyBorder="1" applyAlignment="1">
      <alignment horizontal="right" vertical="top"/>
    </xf>
    <xf numFmtId="0" fontId="1" fillId="0" borderId="7" xfId="0" applyFont="1" applyBorder="1" applyAlignment="1">
      <alignment horizontal="center"/>
    </xf>
    <xf numFmtId="0" fontId="6" fillId="0" borderId="2" xfId="0" applyFont="1" applyBorder="1" applyAlignment="1">
      <alignment vertical="top" wrapText="1"/>
    </xf>
    <xf numFmtId="2" fontId="6" fillId="0" borderId="2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2" fontId="6" fillId="0" borderId="3" xfId="0" applyNumberFormat="1" applyFont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vertical="top"/>
    </xf>
    <xf numFmtId="9" fontId="10" fillId="0" borderId="15" xfId="0" applyNumberFormat="1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right" vertical="top"/>
    </xf>
    <xf numFmtId="0" fontId="6" fillId="0" borderId="3" xfId="0" applyFont="1" applyBorder="1" applyAlignment="1">
      <alignment vertical="top"/>
    </xf>
    <xf numFmtId="2" fontId="10" fillId="0" borderId="3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2" fontId="6" fillId="0" borderId="8" xfId="0" applyNumberFormat="1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6" fillId="0" borderId="3" xfId="1" applyNumberFormat="1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2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0" fontId="6" fillId="0" borderId="1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2" fontId="6" fillId="0" borderId="3" xfId="0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/>
    </xf>
    <xf numFmtId="0" fontId="13" fillId="0" borderId="3" xfId="0" applyFont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9" xfId="0" applyFont="1" applyFill="1" applyBorder="1" applyAlignment="1">
      <alignment horizontal="center" vertical="top" wrapText="1"/>
    </xf>
    <xf numFmtId="2" fontId="6" fillId="3" borderId="9" xfId="0" applyNumberFormat="1" applyFont="1" applyFill="1" applyBorder="1" applyAlignment="1">
      <alignment horizontal="center" vertical="top" wrapText="1"/>
    </xf>
    <xf numFmtId="0" fontId="6" fillId="3" borderId="3" xfId="0" applyNumberFormat="1" applyFont="1" applyFill="1" applyBorder="1" applyAlignment="1">
      <alignment horizontal="center" vertical="center"/>
    </xf>
    <xf numFmtId="0" fontId="6" fillId="3" borderId="3" xfId="1" applyNumberFormat="1" applyFont="1" applyFill="1" applyBorder="1" applyAlignment="1">
      <alignment horizontal="center" vertical="center" wrapText="1"/>
    </xf>
    <xf numFmtId="0" fontId="6" fillId="3" borderId="3" xfId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0" fontId="6" fillId="3" borderId="8" xfId="1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NumberFormat="1" applyFont="1"/>
    <xf numFmtId="0" fontId="6" fillId="0" borderId="8" xfId="1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left" vertical="center" wrapText="1"/>
    </xf>
    <xf numFmtId="0" fontId="6" fillId="0" borderId="8" xfId="0" applyNumberFormat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4" xfId="1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7" fillId="0" borderId="0" xfId="0" applyNumberFormat="1" applyFont="1" applyAlignment="1">
      <alignment vertical="top"/>
    </xf>
    <xf numFmtId="2" fontId="14" fillId="0" borderId="1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horizontal="center"/>
    </xf>
    <xf numFmtId="2" fontId="6" fillId="0" borderId="3" xfId="0" applyNumberFormat="1" applyFont="1" applyBorder="1" applyAlignment="1">
      <alignment vertical="top" wrapText="1"/>
    </xf>
    <xf numFmtId="2" fontId="0" fillId="0" borderId="0" xfId="0" applyNumberFormat="1"/>
    <xf numFmtId="0" fontId="10" fillId="0" borderId="3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center"/>
    </xf>
    <xf numFmtId="0" fontId="6" fillId="0" borderId="16" xfId="0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vertical="top" wrapText="1"/>
    </xf>
    <xf numFmtId="2" fontId="17" fillId="0" borderId="2" xfId="0" applyNumberFormat="1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0" fontId="6" fillId="0" borderId="8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2" fontId="6" fillId="0" borderId="23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9" fillId="0" borderId="3" xfId="0" applyFont="1" applyFill="1" applyBorder="1" applyAlignment="1">
      <alignment horizontal="left" wrapText="1"/>
    </xf>
    <xf numFmtId="2" fontId="14" fillId="0" borderId="3" xfId="0" applyNumberFormat="1" applyFont="1" applyBorder="1" applyAlignment="1">
      <alignment horizontal="center"/>
    </xf>
    <xf numFmtId="0" fontId="13" fillId="0" borderId="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23" fillId="0" borderId="3" xfId="0" applyFont="1" applyBorder="1" applyAlignment="1">
      <alignment vertical="top" wrapText="1"/>
    </xf>
    <xf numFmtId="2" fontId="6" fillId="3" borderId="3" xfId="0" applyNumberFormat="1" applyFont="1" applyFill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164" fontId="6" fillId="3" borderId="3" xfId="0" applyNumberFormat="1" applyFont="1" applyFill="1" applyBorder="1" applyAlignment="1">
      <alignment horizontal="center"/>
    </xf>
    <xf numFmtId="2" fontId="2" fillId="0" borderId="3" xfId="0" applyNumberFormat="1" applyFont="1" applyBorder="1" applyAlignment="1">
      <alignment horizontal="center" vertical="top" wrapText="1"/>
    </xf>
    <xf numFmtId="2" fontId="24" fillId="0" borderId="3" xfId="0" applyNumberFormat="1" applyFont="1" applyFill="1" applyBorder="1" applyAlignment="1">
      <alignment horizontal="right" vertical="center"/>
    </xf>
    <xf numFmtId="4" fontId="14" fillId="0" borderId="1" xfId="0" applyNumberFormat="1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vertical="top" wrapText="1"/>
    </xf>
    <xf numFmtId="4" fontId="6" fillId="0" borderId="8" xfId="0" applyNumberFormat="1" applyFont="1" applyBorder="1" applyAlignment="1">
      <alignment horizontal="center" vertical="top" wrapText="1"/>
    </xf>
    <xf numFmtId="4" fontId="6" fillId="0" borderId="3" xfId="0" applyNumberFormat="1" applyFont="1" applyBorder="1"/>
    <xf numFmtId="4" fontId="6" fillId="2" borderId="3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center"/>
    </xf>
    <xf numFmtId="4" fontId="6" fillId="0" borderId="3" xfId="0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2" fontId="2" fillId="3" borderId="3" xfId="0" applyNumberFormat="1" applyFont="1" applyFill="1" applyBorder="1" applyAlignment="1">
      <alignment horizontal="center"/>
    </xf>
    <xf numFmtId="4" fontId="6" fillId="0" borderId="2" xfId="0" applyNumberFormat="1" applyFont="1" applyBorder="1" applyAlignment="1">
      <alignment horizontal="right" vertical="top"/>
    </xf>
    <xf numFmtId="4" fontId="6" fillId="0" borderId="0" xfId="0" applyNumberFormat="1" applyFont="1"/>
    <xf numFmtId="4" fontId="6" fillId="0" borderId="2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/>
    </xf>
    <xf numFmtId="0" fontId="6" fillId="3" borderId="0" xfId="0" applyFont="1" applyFill="1"/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vertical="top"/>
    </xf>
    <xf numFmtId="0" fontId="7" fillId="3" borderId="0" xfId="0" applyFont="1" applyFill="1" applyAlignment="1">
      <alignment vertical="top"/>
    </xf>
    <xf numFmtId="0" fontId="1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/>
    </xf>
    <xf numFmtId="0" fontId="6" fillId="3" borderId="0" xfId="0" applyFont="1" applyFill="1" applyAlignment="1">
      <alignment vertical="top"/>
    </xf>
    <xf numFmtId="0" fontId="8" fillId="3" borderId="1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 wrapText="1"/>
    </xf>
    <xf numFmtId="0" fontId="10" fillId="3" borderId="0" xfId="0" applyFont="1" applyFill="1" applyBorder="1" applyAlignment="1">
      <alignment wrapText="1"/>
    </xf>
    <xf numFmtId="0" fontId="10" fillId="3" borderId="0" xfId="0" applyFont="1" applyFill="1"/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14" fillId="3" borderId="1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top"/>
    </xf>
    <xf numFmtId="0" fontId="10" fillId="3" borderId="3" xfId="0" applyFont="1" applyFill="1" applyBorder="1" applyAlignment="1">
      <alignment vertical="top" wrapText="1"/>
    </xf>
    <xf numFmtId="2" fontId="6" fillId="3" borderId="14" xfId="0" applyNumberFormat="1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/>
    </xf>
    <xf numFmtId="2" fontId="2" fillId="3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2" fontId="6" fillId="3" borderId="3" xfId="0" applyNumberFormat="1" applyFont="1" applyFill="1" applyBorder="1"/>
    <xf numFmtId="0" fontId="10" fillId="3" borderId="3" xfId="0" applyNumberFormat="1" applyFont="1" applyFill="1" applyBorder="1" applyAlignment="1">
      <alignment horizontal="left" vertical="center"/>
    </xf>
    <xf numFmtId="0" fontId="6" fillId="3" borderId="3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 wrapText="1"/>
    </xf>
    <xf numFmtId="2" fontId="10" fillId="3" borderId="9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6" fillId="3" borderId="2" xfId="0" applyFont="1" applyFill="1" applyBorder="1" applyAlignment="1">
      <alignment vertical="top"/>
    </xf>
    <xf numFmtId="0" fontId="6" fillId="3" borderId="2" xfId="0" applyFont="1" applyFill="1" applyBorder="1" applyAlignment="1">
      <alignment vertical="top" wrapText="1"/>
    </xf>
    <xf numFmtId="9" fontId="10" fillId="3" borderId="14" xfId="0" applyNumberFormat="1" applyFont="1" applyFill="1" applyBorder="1" applyAlignment="1">
      <alignment horizontal="center" vertical="top" wrapText="1"/>
    </xf>
    <xf numFmtId="2" fontId="6" fillId="3" borderId="2" xfId="0" applyNumberFormat="1" applyFont="1" applyFill="1" applyBorder="1" applyAlignment="1">
      <alignment horizontal="right" vertical="top"/>
    </xf>
    <xf numFmtId="2" fontId="6" fillId="3" borderId="0" xfId="0" applyNumberFormat="1" applyFont="1" applyFill="1"/>
    <xf numFmtId="2" fontId="6" fillId="3" borderId="2" xfId="0" applyNumberFormat="1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vertical="top"/>
    </xf>
    <xf numFmtId="0" fontId="10" fillId="3" borderId="9" xfId="0" applyFont="1" applyFill="1" applyBorder="1" applyAlignment="1">
      <alignment horizontal="right" vertical="top"/>
    </xf>
    <xf numFmtId="2" fontId="10" fillId="3" borderId="9" xfId="0" applyNumberFormat="1" applyFont="1" applyFill="1" applyBorder="1" applyAlignment="1">
      <alignment horizontal="right" vertical="top"/>
    </xf>
    <xf numFmtId="0" fontId="0" fillId="3" borderId="0" xfId="0" applyFill="1" applyAlignment="1"/>
    <xf numFmtId="0" fontId="24" fillId="0" borderId="3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6" fillId="3" borderId="3" xfId="1" applyFont="1" applyFill="1" applyBorder="1" applyAlignment="1">
      <alignment horizontal="left" vertical="center"/>
    </xf>
    <xf numFmtId="0" fontId="6" fillId="3" borderId="0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left" vertical="center"/>
    </xf>
    <xf numFmtId="0" fontId="6" fillId="3" borderId="6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vertical="top" wrapText="1"/>
    </xf>
    <xf numFmtId="2" fontId="10" fillId="3" borderId="14" xfId="0" applyNumberFormat="1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left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</xf>
    <xf numFmtId="2" fontId="6" fillId="0" borderId="1" xfId="0" applyNumberFormat="1" applyFont="1" applyBorder="1" applyAlignment="1">
      <alignment horizontal="center" vertical="top" wrapText="1"/>
    </xf>
    <xf numFmtId="2" fontId="6" fillId="0" borderId="8" xfId="0" applyNumberFormat="1" applyFont="1" applyFill="1" applyBorder="1" applyAlignment="1">
      <alignment horizontal="right" vertical="center"/>
    </xf>
    <xf numFmtId="0" fontId="6" fillId="0" borderId="23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right" vertical="center"/>
    </xf>
    <xf numFmtId="0" fontId="6" fillId="0" borderId="15" xfId="0" applyFont="1" applyBorder="1" applyAlignment="1">
      <alignment horizontal="center" vertical="top" wrapText="1"/>
    </xf>
    <xf numFmtId="4" fontId="6" fillId="3" borderId="3" xfId="0" applyNumberFormat="1" applyFont="1" applyFill="1" applyBorder="1" applyAlignment="1">
      <alignment horizontal="center" vertical="top" wrapText="1"/>
    </xf>
    <xf numFmtId="4" fontId="6" fillId="3" borderId="8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Border="1" applyAlignment="1">
      <alignment horizontal="center" vertical="top" wrapText="1"/>
    </xf>
    <xf numFmtId="166" fontId="6" fillId="0" borderId="3" xfId="0" applyNumberFormat="1" applyFont="1" applyBorder="1" applyAlignment="1">
      <alignment horizontal="center"/>
    </xf>
    <xf numFmtId="2" fontId="24" fillId="3" borderId="3" xfId="0" applyNumberFormat="1" applyFont="1" applyFill="1" applyBorder="1" applyAlignment="1">
      <alignment horizontal="center" vertical="top" wrapText="1"/>
    </xf>
    <xf numFmtId="166" fontId="24" fillId="3" borderId="3" xfId="0" applyNumberFormat="1" applyFont="1" applyFill="1" applyBorder="1" applyAlignment="1">
      <alignment horizontal="center" vertical="top" wrapText="1"/>
    </xf>
    <xf numFmtId="0" fontId="24" fillId="0" borderId="3" xfId="0" applyFont="1" applyBorder="1" applyAlignment="1">
      <alignment vertical="top" wrapText="1"/>
    </xf>
    <xf numFmtId="2" fontId="24" fillId="0" borderId="3" xfId="0" applyNumberFormat="1" applyFont="1" applyBorder="1" applyAlignment="1">
      <alignment horizontal="center" vertical="top" wrapText="1"/>
    </xf>
    <xf numFmtId="4" fontId="6" fillId="3" borderId="3" xfId="0" applyNumberFormat="1" applyFont="1" applyFill="1" applyBorder="1" applyAlignment="1">
      <alignment vertical="top" wrapText="1"/>
    </xf>
    <xf numFmtId="4" fontId="2" fillId="3" borderId="3" xfId="0" applyNumberFormat="1" applyFont="1" applyFill="1" applyBorder="1" applyAlignment="1">
      <alignment horizontal="center"/>
    </xf>
    <xf numFmtId="0" fontId="24" fillId="3" borderId="3" xfId="0" applyFont="1" applyFill="1" applyBorder="1" applyAlignment="1">
      <alignment vertical="top" wrapText="1"/>
    </xf>
    <xf numFmtId="0" fontId="24" fillId="3" borderId="3" xfId="0" applyFont="1" applyFill="1" applyBorder="1" applyAlignment="1">
      <alignment horizontal="center" vertical="top" wrapText="1"/>
    </xf>
    <xf numFmtId="2" fontId="24" fillId="3" borderId="3" xfId="0" applyNumberFormat="1" applyFont="1" applyFill="1" applyBorder="1" applyAlignment="1">
      <alignment horizontal="center"/>
    </xf>
    <xf numFmtId="2" fontId="24" fillId="3" borderId="9" xfId="0" applyNumberFormat="1" applyFont="1" applyFill="1" applyBorder="1" applyAlignment="1">
      <alignment horizontal="center" vertical="top" wrapText="1"/>
    </xf>
    <xf numFmtId="0" fontId="6" fillId="0" borderId="25" xfId="0" applyFont="1" applyFill="1" applyBorder="1" applyAlignment="1">
      <alignment horizontal="center" vertical="top"/>
    </xf>
    <xf numFmtId="0" fontId="0" fillId="0" borderId="7" xfId="0" applyBorder="1"/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right" vertical="top" wrapText="1"/>
    </xf>
    <xf numFmtId="0" fontId="10" fillId="0" borderId="16" xfId="0" applyFont="1" applyBorder="1" applyAlignment="1">
      <alignment horizontal="right" vertical="top"/>
    </xf>
    <xf numFmtId="0" fontId="10" fillId="0" borderId="6" xfId="0" applyFont="1" applyBorder="1" applyAlignment="1">
      <alignment horizontal="right" vertical="top"/>
    </xf>
    <xf numFmtId="0" fontId="10" fillId="0" borderId="14" xfId="0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0" fontId="6" fillId="0" borderId="16" xfId="0" applyFont="1" applyBorder="1" applyAlignment="1">
      <alignment horizontal="right" vertical="top"/>
    </xf>
    <xf numFmtId="0" fontId="6" fillId="0" borderId="6" xfId="0" applyFont="1" applyBorder="1" applyAlignment="1">
      <alignment horizontal="right" vertical="top"/>
    </xf>
    <xf numFmtId="0" fontId="6" fillId="0" borderId="14" xfId="0" applyFont="1" applyBorder="1" applyAlignment="1">
      <alignment horizontal="right" vertical="top"/>
    </xf>
    <xf numFmtId="0" fontId="1" fillId="3" borderId="0" xfId="0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0" fillId="0" borderId="3" xfId="0" applyFont="1" applyBorder="1" applyAlignment="1">
      <alignment horizontal="right" vertical="top" wrapText="1"/>
    </xf>
    <xf numFmtId="0" fontId="6" fillId="0" borderId="19" xfId="0" applyFont="1" applyBorder="1" applyAlignment="1">
      <alignment horizontal="right" vertical="top"/>
    </xf>
    <xf numFmtId="0" fontId="6" fillId="0" borderId="5" xfId="0" applyFont="1" applyBorder="1" applyAlignment="1">
      <alignment horizontal="right" vertical="top"/>
    </xf>
    <xf numFmtId="0" fontId="6" fillId="0" borderId="15" xfId="0" applyFont="1" applyBorder="1" applyAlignment="1">
      <alignment horizontal="right" vertical="top"/>
    </xf>
    <xf numFmtId="0" fontId="10" fillId="0" borderId="16" xfId="0" applyFont="1" applyBorder="1" applyAlignment="1">
      <alignment horizontal="right" vertical="top"/>
    </xf>
    <xf numFmtId="0" fontId="10" fillId="0" borderId="6" xfId="0" applyFont="1" applyBorder="1" applyAlignment="1">
      <alignment horizontal="right" vertical="top"/>
    </xf>
    <xf numFmtId="0" fontId="10" fillId="0" borderId="14" xfId="0" applyFont="1" applyBorder="1" applyAlignment="1">
      <alignment horizontal="right" vertical="top"/>
    </xf>
    <xf numFmtId="0" fontId="1" fillId="0" borderId="0" xfId="0" applyFont="1" applyBorder="1" applyAlignment="1">
      <alignment horizontal="center"/>
    </xf>
    <xf numFmtId="165" fontId="10" fillId="0" borderId="0" xfId="0" applyNumberFormat="1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10" fillId="0" borderId="17" xfId="0" applyFont="1" applyBorder="1" applyAlignment="1">
      <alignment horizontal="right" vertical="top" wrapText="1"/>
    </xf>
    <xf numFmtId="0" fontId="10" fillId="0" borderId="10" xfId="0" applyFont="1" applyBorder="1" applyAlignment="1">
      <alignment horizontal="right" vertical="top" wrapText="1"/>
    </xf>
    <xf numFmtId="0" fontId="6" fillId="0" borderId="20" xfId="0" applyFont="1" applyBorder="1" applyAlignment="1">
      <alignment horizontal="right" vertical="top"/>
    </xf>
    <xf numFmtId="0" fontId="6" fillId="0" borderId="21" xfId="0" applyFont="1" applyBorder="1" applyAlignment="1">
      <alignment horizontal="right" vertical="top"/>
    </xf>
    <xf numFmtId="0" fontId="6" fillId="0" borderId="22" xfId="0" applyFont="1" applyBorder="1" applyAlignment="1">
      <alignment horizontal="right" vertical="top"/>
    </xf>
    <xf numFmtId="2" fontId="8" fillId="0" borderId="9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right" vertical="top" wrapText="1"/>
    </xf>
    <xf numFmtId="0" fontId="6" fillId="0" borderId="16" xfId="0" applyFont="1" applyBorder="1" applyAlignment="1">
      <alignment horizontal="right" vertical="top"/>
    </xf>
    <xf numFmtId="0" fontId="6" fillId="0" borderId="6" xfId="0" applyFont="1" applyBorder="1" applyAlignment="1">
      <alignment horizontal="right" vertical="top"/>
    </xf>
    <xf numFmtId="0" fontId="6" fillId="0" borderId="14" xfId="0" applyFont="1" applyBorder="1" applyAlignment="1">
      <alignment horizontal="right" vertical="top"/>
    </xf>
    <xf numFmtId="0" fontId="10" fillId="3" borderId="17" xfId="1" applyFont="1" applyFill="1" applyBorder="1" applyAlignment="1">
      <alignment horizontal="center" vertical="center"/>
    </xf>
    <xf numFmtId="0" fontId="10" fillId="3" borderId="24" xfId="1" applyFont="1" applyFill="1" applyBorder="1" applyAlignment="1">
      <alignment horizontal="center" vertical="center"/>
    </xf>
    <xf numFmtId="0" fontId="10" fillId="3" borderId="10" xfId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/>
    </xf>
    <xf numFmtId="165" fontId="10" fillId="3" borderId="0" xfId="0" applyNumberFormat="1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 wrapText="1"/>
    </xf>
    <xf numFmtId="0" fontId="6" fillId="3" borderId="16" xfId="0" applyFont="1" applyFill="1" applyBorder="1" applyAlignment="1">
      <alignment horizontal="right" vertical="top"/>
    </xf>
    <xf numFmtId="0" fontId="6" fillId="3" borderId="6" xfId="0" applyFont="1" applyFill="1" applyBorder="1" applyAlignment="1">
      <alignment horizontal="right" vertical="top"/>
    </xf>
    <xf numFmtId="0" fontId="6" fillId="3" borderId="14" xfId="0" applyFont="1" applyFill="1" applyBorder="1" applyAlignment="1">
      <alignment horizontal="right" vertical="top"/>
    </xf>
    <xf numFmtId="0" fontId="10" fillId="3" borderId="16" xfId="0" applyFont="1" applyFill="1" applyBorder="1" applyAlignment="1">
      <alignment horizontal="right" vertical="top"/>
    </xf>
    <xf numFmtId="0" fontId="10" fillId="3" borderId="6" xfId="0" applyFont="1" applyFill="1" applyBorder="1" applyAlignment="1">
      <alignment horizontal="right" vertical="top"/>
    </xf>
    <xf numFmtId="0" fontId="10" fillId="3" borderId="14" xfId="0" applyFont="1" applyFill="1" applyBorder="1" applyAlignment="1">
      <alignment horizontal="right" vertical="top"/>
    </xf>
    <xf numFmtId="0" fontId="10" fillId="0" borderId="2" xfId="0" applyFont="1" applyBorder="1" applyAlignment="1">
      <alignment horizontal="right" vertical="top" wrapText="1"/>
    </xf>
    <xf numFmtId="0" fontId="10" fillId="3" borderId="3" xfId="0" applyFont="1" applyFill="1" applyBorder="1" applyAlignment="1">
      <alignment horizontal="right" vertical="top" wrapText="1"/>
    </xf>
    <xf numFmtId="0" fontId="6" fillId="3" borderId="19" xfId="0" applyFont="1" applyFill="1" applyBorder="1" applyAlignment="1">
      <alignment horizontal="right" vertical="top"/>
    </xf>
    <xf numFmtId="0" fontId="6" fillId="3" borderId="5" xfId="0" applyFont="1" applyFill="1" applyBorder="1" applyAlignment="1">
      <alignment horizontal="right" vertical="top"/>
    </xf>
  </cellXfs>
  <cellStyles count="3">
    <cellStyle name="Normal" xfId="0" builtinId="0"/>
    <cellStyle name="Parastais_Pērses iela, Baldone, Zvārdes, Mārupe" xfId="1"/>
    <cellStyle name="Style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</sheetPr>
  <dimension ref="A1:C28"/>
  <sheetViews>
    <sheetView topLeftCell="A4" workbookViewId="0">
      <selection activeCell="C7" sqref="C7"/>
    </sheetView>
  </sheetViews>
  <sheetFormatPr defaultColWidth="9.33203125" defaultRowHeight="13.2" x14ac:dyDescent="0.25"/>
  <cols>
    <col min="1" max="1" width="9.33203125" style="6"/>
    <col min="2" max="2" width="49" style="6" customWidth="1"/>
    <col min="3" max="3" width="17.77734375" style="6" customWidth="1"/>
    <col min="4" max="16384" width="9.33203125" style="6"/>
  </cols>
  <sheetData>
    <row r="1" spans="1:3" ht="17.399999999999999" x14ac:dyDescent="0.3">
      <c r="A1" s="287" t="s">
        <v>0</v>
      </c>
      <c r="B1" s="287"/>
      <c r="C1" s="287"/>
    </row>
    <row r="2" spans="1:3" ht="15.6" x14ac:dyDescent="0.3">
      <c r="A2" s="7"/>
    </row>
    <row r="3" spans="1:3" ht="15.75" customHeight="1" x14ac:dyDescent="0.25">
      <c r="A3" s="8" t="s">
        <v>1</v>
      </c>
      <c r="B3" s="8"/>
      <c r="C3" s="8"/>
    </row>
    <row r="4" spans="1:3" ht="15.6" x14ac:dyDescent="0.25">
      <c r="A4" s="8" t="s">
        <v>2</v>
      </c>
      <c r="B4" s="8"/>
      <c r="C4" s="8"/>
    </row>
    <row r="5" spans="1:3" ht="15.6" x14ac:dyDescent="0.25">
      <c r="A5" s="8"/>
      <c r="B5" s="8"/>
      <c r="C5" s="8"/>
    </row>
    <row r="6" spans="1:3" ht="15.6" x14ac:dyDescent="0.3">
      <c r="A6" s="10"/>
    </row>
    <row r="7" spans="1:3" x14ac:dyDescent="0.25">
      <c r="C7" s="34"/>
    </row>
    <row r="8" spans="1:3" ht="15.6" x14ac:dyDescent="0.3">
      <c r="A8" s="11"/>
    </row>
    <row r="9" spans="1:3" s="12" customFormat="1" ht="18" customHeight="1" x14ac:dyDescent="0.2">
      <c r="A9" s="271" t="s">
        <v>4</v>
      </c>
      <c r="B9" s="285" t="s">
        <v>5</v>
      </c>
      <c r="C9" s="271" t="s">
        <v>6</v>
      </c>
    </row>
    <row r="10" spans="1:3" s="12" customFormat="1" ht="18" customHeight="1" x14ac:dyDescent="0.2">
      <c r="A10" s="272" t="s">
        <v>7</v>
      </c>
      <c r="B10" s="286"/>
      <c r="C10" s="272" t="s">
        <v>8</v>
      </c>
    </row>
    <row r="11" spans="1:3" ht="24" customHeight="1" x14ac:dyDescent="0.25">
      <c r="A11" s="13">
        <v>1</v>
      </c>
      <c r="B11" s="37" t="s">
        <v>9</v>
      </c>
      <c r="C11" s="38"/>
    </row>
    <row r="12" spans="1:3" ht="18" customHeight="1" x14ac:dyDescent="0.25">
      <c r="A12" s="13"/>
      <c r="B12" s="14"/>
      <c r="C12" s="38"/>
    </row>
    <row r="13" spans="1:3" ht="18" customHeight="1" x14ac:dyDescent="0.25">
      <c r="A13" s="13"/>
      <c r="B13" s="14"/>
      <c r="C13" s="38"/>
    </row>
    <row r="14" spans="1:3" ht="18" customHeight="1" x14ac:dyDescent="0.25">
      <c r="A14" s="13"/>
      <c r="B14" s="14"/>
      <c r="C14" s="38"/>
    </row>
    <row r="15" spans="1:3" ht="18" customHeight="1" x14ac:dyDescent="0.25">
      <c r="A15" s="13"/>
      <c r="B15" s="14"/>
      <c r="C15" s="38"/>
    </row>
    <row r="16" spans="1:3" ht="18" customHeight="1" x14ac:dyDescent="0.25">
      <c r="A16" s="13"/>
      <c r="B16" s="14"/>
      <c r="C16" s="38"/>
    </row>
    <row r="17" spans="1:3" ht="18" customHeight="1" x14ac:dyDescent="0.25">
      <c r="A17" s="13"/>
      <c r="B17" s="14"/>
      <c r="C17" s="38"/>
    </row>
    <row r="18" spans="1:3" ht="18" customHeight="1" x14ac:dyDescent="0.25">
      <c r="A18" s="13"/>
      <c r="B18" s="14"/>
      <c r="C18" s="38"/>
    </row>
    <row r="19" spans="1:3" ht="18" customHeight="1" x14ac:dyDescent="0.25">
      <c r="A19" s="13"/>
      <c r="B19" s="14"/>
      <c r="C19" s="38"/>
    </row>
    <row r="20" spans="1:3" ht="18" customHeight="1" x14ac:dyDescent="0.25">
      <c r="A20" s="29"/>
      <c r="B20" s="30"/>
      <c r="C20" s="39"/>
    </row>
    <row r="21" spans="1:3" ht="18" customHeight="1" x14ac:dyDescent="0.25">
      <c r="A21" s="15" t="s">
        <v>10</v>
      </c>
      <c r="B21" s="31" t="s">
        <v>11</v>
      </c>
      <c r="C21" s="43"/>
    </row>
    <row r="22" spans="1:3" ht="18" customHeight="1" x14ac:dyDescent="0.25">
      <c r="A22" s="27"/>
      <c r="B22" s="28"/>
      <c r="C22" s="44"/>
    </row>
    <row r="23" spans="1:3" ht="18" customHeight="1" x14ac:dyDescent="0.25">
      <c r="A23" s="16"/>
      <c r="B23" s="17" t="s">
        <v>12</v>
      </c>
      <c r="C23" s="40"/>
    </row>
    <row r="24" spans="1:3" ht="22.5" customHeight="1" x14ac:dyDescent="0.25">
      <c r="A24" s="18"/>
      <c r="B24" s="19"/>
      <c r="C24" s="20"/>
    </row>
    <row r="25" spans="1:3" ht="15.6" x14ac:dyDescent="0.25">
      <c r="A25" s="21" t="s">
        <v>13</v>
      </c>
      <c r="B25" s="22"/>
    </row>
    <row r="26" spans="1:3" ht="15.6" x14ac:dyDescent="0.25">
      <c r="A26" s="23" t="s">
        <v>10</v>
      </c>
      <c r="B26" s="24" t="s">
        <v>14</v>
      </c>
    </row>
    <row r="28" spans="1:3" ht="15.6" x14ac:dyDescent="0.25">
      <c r="A28" s="3" t="s">
        <v>15</v>
      </c>
      <c r="B28" s="22"/>
    </row>
  </sheetData>
  <mergeCells count="2">
    <mergeCell ref="B9:B10"/>
    <mergeCell ref="A1:C1"/>
  </mergeCells>
  <phoneticPr fontId="12" type="noConversion"/>
  <pageMargins left="0.78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7"/>
  <sheetViews>
    <sheetView showZeros="0" workbookViewId="0">
      <selection activeCell="A8" sqref="A8:C9"/>
    </sheetView>
  </sheetViews>
  <sheetFormatPr defaultColWidth="9.33203125" defaultRowHeight="13.2" x14ac:dyDescent="0.25"/>
  <cols>
    <col min="1" max="1" width="5.44140625" style="236" customWidth="1"/>
    <col min="2" max="2" width="9.33203125" style="226"/>
    <col min="3" max="3" width="48" style="226" customWidth="1"/>
    <col min="4" max="4" width="8.77734375" style="226" customWidth="1"/>
    <col min="5" max="5" width="10.77734375" style="226" customWidth="1"/>
    <col min="6" max="6" width="11.6640625" style="226" bestFit="1" customWidth="1"/>
    <col min="7" max="11" width="9.33203125" style="226"/>
    <col min="12" max="12" width="9.77734375" style="226" bestFit="1" customWidth="1"/>
    <col min="13" max="13" width="9.33203125" style="226"/>
    <col min="14" max="16" width="10" style="226" customWidth="1"/>
    <col min="17" max="16384" width="9.33203125" style="226"/>
  </cols>
  <sheetData>
    <row r="1" spans="1:20" s="195" customFormat="1" ht="15.6" x14ac:dyDescent="0.3">
      <c r="A1" s="314" t="s">
        <v>520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20" s="195" customFormat="1" ht="15.6" x14ac:dyDescent="0.3">
      <c r="A2" s="196"/>
      <c r="B2" s="196"/>
      <c r="C2" s="196"/>
      <c r="D2" s="196"/>
      <c r="E2" s="196"/>
      <c r="F2" s="196"/>
      <c r="G2" s="196" t="s">
        <v>36</v>
      </c>
      <c r="H2" s="196"/>
      <c r="I2" s="196"/>
      <c r="J2" s="196"/>
      <c r="K2" s="196"/>
      <c r="L2" s="196"/>
      <c r="M2" s="196"/>
      <c r="N2" s="196"/>
      <c r="O2" s="196"/>
      <c r="P2" s="196"/>
    </row>
    <row r="3" spans="1:20" s="195" customFormat="1" ht="15.6" x14ac:dyDescent="0.3">
      <c r="A3" s="283"/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</row>
    <row r="4" spans="1:20" s="195" customFormat="1" ht="15.6" x14ac:dyDescent="0.25">
      <c r="A4" s="197" t="s">
        <v>1</v>
      </c>
      <c r="B4" s="198"/>
    </row>
    <row r="5" spans="1:20" s="195" customFormat="1" ht="15.6" x14ac:dyDescent="0.25">
      <c r="A5" s="197" t="s">
        <v>2</v>
      </c>
      <c r="B5" s="198"/>
    </row>
    <row r="6" spans="1:20" s="195" customFormat="1" ht="15.6" x14ac:dyDescent="0.25">
      <c r="A6" s="197"/>
      <c r="B6" s="198"/>
    </row>
    <row r="7" spans="1:20" s="195" customFormat="1" ht="15.6" x14ac:dyDescent="0.25">
      <c r="A7" s="199"/>
      <c r="B7" s="198"/>
    </row>
    <row r="8" spans="1:20" s="195" customFormat="1" x14ac:dyDescent="0.25">
      <c r="A8" s="200"/>
      <c r="L8" s="195" t="s">
        <v>48</v>
      </c>
      <c r="N8" s="315">
        <f>P164</f>
        <v>0</v>
      </c>
      <c r="O8" s="315"/>
    </row>
    <row r="9" spans="1:20" s="195" customFormat="1" x14ac:dyDescent="0.25">
      <c r="A9" s="201"/>
      <c r="N9" s="284"/>
      <c r="O9" s="284"/>
    </row>
    <row r="10" spans="1:20" s="206" customFormat="1" ht="13.5" customHeight="1" x14ac:dyDescent="0.25">
      <c r="A10" s="202" t="s">
        <v>4</v>
      </c>
      <c r="B10" s="203" t="s">
        <v>49</v>
      </c>
      <c r="C10" s="204" t="s">
        <v>50</v>
      </c>
      <c r="D10" s="316" t="s">
        <v>51</v>
      </c>
      <c r="E10" s="316" t="s">
        <v>52</v>
      </c>
      <c r="F10" s="316" t="s">
        <v>53</v>
      </c>
      <c r="G10" s="316"/>
      <c r="H10" s="316"/>
      <c r="I10" s="316"/>
      <c r="J10" s="316"/>
      <c r="K10" s="316"/>
      <c r="L10" s="316" t="s">
        <v>54</v>
      </c>
      <c r="M10" s="316"/>
      <c r="N10" s="316"/>
      <c r="O10" s="316"/>
      <c r="P10" s="316"/>
      <c r="Q10" s="205"/>
      <c r="R10" s="205"/>
    </row>
    <row r="11" spans="1:20" s="206" customFormat="1" ht="46.2" x14ac:dyDescent="0.25">
      <c r="A11" s="207" t="s">
        <v>7</v>
      </c>
      <c r="B11" s="208"/>
      <c r="C11" s="209" t="s">
        <v>55</v>
      </c>
      <c r="D11" s="316"/>
      <c r="E11" s="316"/>
      <c r="F11" s="210" t="s">
        <v>56</v>
      </c>
      <c r="G11" s="210" t="s">
        <v>57</v>
      </c>
      <c r="H11" s="210" t="s">
        <v>58</v>
      </c>
      <c r="I11" s="210" t="s">
        <v>59</v>
      </c>
      <c r="J11" s="210" t="s">
        <v>60</v>
      </c>
      <c r="K11" s="210" t="s">
        <v>61</v>
      </c>
      <c r="L11" s="210" t="s">
        <v>62</v>
      </c>
      <c r="M11" s="210" t="s">
        <v>58</v>
      </c>
      <c r="N11" s="210" t="s">
        <v>59</v>
      </c>
      <c r="O11" s="210" t="s">
        <v>60</v>
      </c>
      <c r="P11" s="210" t="s">
        <v>63</v>
      </c>
    </row>
    <row r="12" spans="1:20" s="206" customFormat="1" ht="10.5" customHeight="1" x14ac:dyDescent="0.25">
      <c r="A12" s="212">
        <v>1</v>
      </c>
      <c r="B12" s="212">
        <v>2</v>
      </c>
      <c r="C12" s="212">
        <v>3</v>
      </c>
      <c r="D12" s="212">
        <v>4</v>
      </c>
      <c r="E12" s="212">
        <v>5</v>
      </c>
      <c r="F12" s="212">
        <v>6</v>
      </c>
      <c r="G12" s="212">
        <v>7</v>
      </c>
      <c r="H12" s="212">
        <v>8</v>
      </c>
      <c r="I12" s="212">
        <v>9</v>
      </c>
      <c r="J12" s="212">
        <v>10</v>
      </c>
      <c r="K12" s="212">
        <v>11</v>
      </c>
      <c r="L12" s="212">
        <v>12</v>
      </c>
      <c r="M12" s="212">
        <v>13</v>
      </c>
      <c r="N12" s="212">
        <v>14</v>
      </c>
      <c r="O12" s="212">
        <v>15</v>
      </c>
      <c r="P12" s="212">
        <v>16</v>
      </c>
    </row>
    <row r="13" spans="1:20" s="195" customFormat="1" x14ac:dyDescent="0.25">
      <c r="A13" s="216"/>
      <c r="B13" s="121"/>
      <c r="C13" s="133" t="s">
        <v>521</v>
      </c>
      <c r="D13" s="122"/>
      <c r="E13" s="122"/>
      <c r="F13" s="122"/>
      <c r="G13" s="122"/>
      <c r="H13" s="123"/>
      <c r="I13" s="123"/>
      <c r="J13" s="123">
        <f t="shared" ref="J13" si="0">H13*0.12</f>
        <v>0</v>
      </c>
      <c r="K13" s="123"/>
      <c r="L13" s="121"/>
      <c r="M13" s="123"/>
      <c r="N13" s="123"/>
      <c r="O13" s="123"/>
      <c r="P13" s="123"/>
    </row>
    <row r="14" spans="1:20" s="195" customFormat="1" ht="15.6" x14ac:dyDescent="0.25">
      <c r="A14" s="126">
        <v>1</v>
      </c>
      <c r="B14" s="126"/>
      <c r="C14" s="127" t="s">
        <v>522</v>
      </c>
      <c r="D14" s="126" t="s">
        <v>334</v>
      </c>
      <c r="E14" s="126">
        <v>1</v>
      </c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</row>
    <row r="15" spans="1:20" s="195" customFormat="1" x14ac:dyDescent="0.25">
      <c r="A15" s="126">
        <v>2</v>
      </c>
      <c r="B15" s="126"/>
      <c r="C15" s="127" t="s">
        <v>523</v>
      </c>
      <c r="D15" s="126" t="s">
        <v>275</v>
      </c>
      <c r="E15" s="126">
        <v>1</v>
      </c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231"/>
      <c r="R15" s="231"/>
      <c r="S15" s="231"/>
      <c r="T15" s="231"/>
    </row>
    <row r="16" spans="1:20" s="195" customFormat="1" x14ac:dyDescent="0.25">
      <c r="A16" s="126">
        <v>3</v>
      </c>
      <c r="B16" s="126"/>
      <c r="C16" s="127" t="s">
        <v>524</v>
      </c>
      <c r="D16" s="126" t="s">
        <v>275</v>
      </c>
      <c r="E16" s="126">
        <v>16</v>
      </c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231"/>
      <c r="R16" s="231"/>
      <c r="S16" s="231"/>
      <c r="T16" s="231"/>
    </row>
    <row r="17" spans="1:20" s="195" customFormat="1" x14ac:dyDescent="0.25">
      <c r="A17" s="126">
        <v>4</v>
      </c>
      <c r="B17" s="126"/>
      <c r="C17" s="127" t="s">
        <v>525</v>
      </c>
      <c r="D17" s="126" t="s">
        <v>275</v>
      </c>
      <c r="E17" s="126">
        <v>25</v>
      </c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231"/>
      <c r="R17" s="231"/>
      <c r="S17" s="231"/>
      <c r="T17" s="231"/>
    </row>
    <row r="18" spans="1:20" s="195" customFormat="1" x14ac:dyDescent="0.25">
      <c r="A18" s="126">
        <v>5</v>
      </c>
      <c r="B18" s="126"/>
      <c r="C18" s="127" t="s">
        <v>526</v>
      </c>
      <c r="D18" s="126" t="s">
        <v>275</v>
      </c>
      <c r="E18" s="126">
        <v>16</v>
      </c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231"/>
      <c r="R18" s="231"/>
      <c r="S18" s="231"/>
      <c r="T18" s="231"/>
    </row>
    <row r="19" spans="1:20" s="195" customFormat="1" x14ac:dyDescent="0.25">
      <c r="A19" s="126">
        <v>6</v>
      </c>
      <c r="B19" s="126"/>
      <c r="C19" s="127" t="s">
        <v>527</v>
      </c>
      <c r="D19" s="126" t="s">
        <v>275</v>
      </c>
      <c r="E19" s="126">
        <v>26</v>
      </c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231"/>
      <c r="R19" s="231"/>
      <c r="S19" s="231"/>
      <c r="T19" s="231"/>
    </row>
    <row r="20" spans="1:20" s="195" customFormat="1" x14ac:dyDescent="0.25">
      <c r="A20" s="126">
        <v>7</v>
      </c>
      <c r="B20" s="126"/>
      <c r="C20" s="127" t="s">
        <v>528</v>
      </c>
      <c r="D20" s="126" t="s">
        <v>275</v>
      </c>
      <c r="E20" s="126">
        <v>16</v>
      </c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231"/>
      <c r="R20" s="231"/>
      <c r="S20" s="231"/>
      <c r="T20" s="231"/>
    </row>
    <row r="21" spans="1:20" s="195" customFormat="1" x14ac:dyDescent="0.25">
      <c r="A21" s="126">
        <v>8</v>
      </c>
      <c r="B21" s="126"/>
      <c r="C21" s="127" t="s">
        <v>529</v>
      </c>
      <c r="D21" s="126" t="s">
        <v>275</v>
      </c>
      <c r="E21" s="126">
        <v>4</v>
      </c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231"/>
      <c r="R21" s="231"/>
      <c r="S21" s="231"/>
      <c r="T21" s="231"/>
    </row>
    <row r="22" spans="1:20" s="195" customFormat="1" x14ac:dyDescent="0.25">
      <c r="A22" s="126">
        <v>9</v>
      </c>
      <c r="B22" s="126"/>
      <c r="C22" s="127" t="s">
        <v>530</v>
      </c>
      <c r="D22" s="126" t="s">
        <v>65</v>
      </c>
      <c r="E22" s="126">
        <v>36</v>
      </c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231"/>
      <c r="R22" s="231"/>
      <c r="S22" s="231"/>
      <c r="T22" s="231"/>
    </row>
    <row r="23" spans="1:20" s="195" customFormat="1" x14ac:dyDescent="0.25">
      <c r="A23" s="126">
        <v>10</v>
      </c>
      <c r="B23" s="126"/>
      <c r="C23" s="127" t="s">
        <v>531</v>
      </c>
      <c r="D23" s="126" t="s">
        <v>65</v>
      </c>
      <c r="E23" s="126">
        <v>30</v>
      </c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231"/>
      <c r="R23" s="231"/>
      <c r="S23" s="231"/>
      <c r="T23" s="231"/>
    </row>
    <row r="24" spans="1:20" s="195" customFormat="1" x14ac:dyDescent="0.25">
      <c r="A24" s="126">
        <v>11</v>
      </c>
      <c r="B24" s="126"/>
      <c r="C24" s="127" t="s">
        <v>532</v>
      </c>
      <c r="D24" s="126" t="s">
        <v>65</v>
      </c>
      <c r="E24" s="126">
        <v>38</v>
      </c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231"/>
      <c r="R24" s="231"/>
      <c r="S24" s="231"/>
      <c r="T24" s="231"/>
    </row>
    <row r="25" spans="1:20" s="195" customFormat="1" x14ac:dyDescent="0.25">
      <c r="A25" s="126">
        <v>12</v>
      </c>
      <c r="B25" s="126"/>
      <c r="C25" s="127" t="s">
        <v>533</v>
      </c>
      <c r="D25" s="126" t="s">
        <v>65</v>
      </c>
      <c r="E25" s="126">
        <v>12</v>
      </c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231"/>
      <c r="R25" s="231"/>
      <c r="S25" s="231"/>
      <c r="T25" s="231"/>
    </row>
    <row r="26" spans="1:20" s="195" customFormat="1" x14ac:dyDescent="0.25">
      <c r="A26" s="126">
        <v>13</v>
      </c>
      <c r="B26" s="126"/>
      <c r="C26" s="127" t="s">
        <v>534</v>
      </c>
      <c r="D26" s="126" t="s">
        <v>65</v>
      </c>
      <c r="E26" s="126">
        <v>24</v>
      </c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231"/>
      <c r="R26" s="231"/>
      <c r="S26" s="231"/>
      <c r="T26" s="231"/>
    </row>
    <row r="27" spans="1:20" s="195" customFormat="1" x14ac:dyDescent="0.25">
      <c r="A27" s="126">
        <v>14</v>
      </c>
      <c r="B27" s="126"/>
      <c r="C27" s="127" t="s">
        <v>535</v>
      </c>
      <c r="D27" s="126" t="s">
        <v>65</v>
      </c>
      <c r="E27" s="126">
        <v>45</v>
      </c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231"/>
      <c r="R27" s="231"/>
      <c r="S27" s="231"/>
      <c r="T27" s="231"/>
    </row>
    <row r="28" spans="1:20" s="195" customFormat="1" x14ac:dyDescent="0.25">
      <c r="A28" s="126">
        <v>15</v>
      </c>
      <c r="B28" s="126"/>
      <c r="C28" s="127" t="s">
        <v>536</v>
      </c>
      <c r="D28" s="126" t="s">
        <v>65</v>
      </c>
      <c r="E28" s="126">
        <v>20</v>
      </c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231"/>
      <c r="R28" s="231"/>
      <c r="S28" s="231"/>
      <c r="T28" s="231"/>
    </row>
    <row r="29" spans="1:20" s="195" customFormat="1" x14ac:dyDescent="0.25">
      <c r="A29" s="126">
        <v>16</v>
      </c>
      <c r="B29" s="126"/>
      <c r="C29" s="127" t="s">
        <v>537</v>
      </c>
      <c r="D29" s="126" t="s">
        <v>65</v>
      </c>
      <c r="E29" s="126">
        <v>4</v>
      </c>
      <c r="F29" s="123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231"/>
      <c r="R29" s="231"/>
      <c r="S29" s="231"/>
      <c r="T29" s="231"/>
    </row>
    <row r="30" spans="1:20" s="195" customFormat="1" x14ac:dyDescent="0.25">
      <c r="A30" s="126">
        <v>17</v>
      </c>
      <c r="B30" s="126"/>
      <c r="C30" s="127" t="s">
        <v>538</v>
      </c>
      <c r="D30" s="126" t="s">
        <v>275</v>
      </c>
      <c r="E30" s="126">
        <v>26</v>
      </c>
      <c r="F30" s="123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231"/>
      <c r="R30" s="231"/>
      <c r="S30" s="231"/>
      <c r="T30" s="231"/>
    </row>
    <row r="31" spans="1:20" s="195" customFormat="1" x14ac:dyDescent="0.25">
      <c r="A31" s="126">
        <v>18</v>
      </c>
      <c r="B31" s="126"/>
      <c r="C31" s="127" t="s">
        <v>539</v>
      </c>
      <c r="D31" s="126" t="s">
        <v>275</v>
      </c>
      <c r="E31" s="126">
        <v>16</v>
      </c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231"/>
      <c r="R31" s="231"/>
      <c r="S31" s="231"/>
      <c r="T31" s="231"/>
    </row>
    <row r="32" spans="1:20" s="195" customFormat="1" x14ac:dyDescent="0.25">
      <c r="A32" s="126">
        <v>19</v>
      </c>
      <c r="B32" s="126"/>
      <c r="C32" s="127" t="s">
        <v>540</v>
      </c>
      <c r="D32" s="126" t="s">
        <v>275</v>
      </c>
      <c r="E32" s="126">
        <v>2</v>
      </c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231"/>
      <c r="R32" s="231"/>
      <c r="S32" s="231"/>
      <c r="T32" s="231"/>
    </row>
    <row r="33" spans="1:20" s="195" customFormat="1" x14ac:dyDescent="0.25">
      <c r="A33" s="126">
        <v>20</v>
      </c>
      <c r="B33" s="126"/>
      <c r="C33" s="127" t="s">
        <v>541</v>
      </c>
      <c r="D33" s="126" t="s">
        <v>275</v>
      </c>
      <c r="E33" s="126">
        <v>6</v>
      </c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231"/>
      <c r="R33" s="231"/>
      <c r="S33" s="231"/>
      <c r="T33" s="231"/>
    </row>
    <row r="34" spans="1:20" s="195" customFormat="1" x14ac:dyDescent="0.25">
      <c r="A34" s="126">
        <v>21</v>
      </c>
      <c r="B34" s="126"/>
      <c r="C34" s="127" t="s">
        <v>542</v>
      </c>
      <c r="D34" s="126" t="s">
        <v>275</v>
      </c>
      <c r="E34" s="126">
        <v>6</v>
      </c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231"/>
      <c r="R34" s="231"/>
      <c r="S34" s="231"/>
      <c r="T34" s="231"/>
    </row>
    <row r="35" spans="1:20" s="195" customFormat="1" x14ac:dyDescent="0.25">
      <c r="A35" s="126">
        <v>22</v>
      </c>
      <c r="B35" s="126"/>
      <c r="C35" s="127" t="s">
        <v>543</v>
      </c>
      <c r="D35" s="126" t="s">
        <v>275</v>
      </c>
      <c r="E35" s="126">
        <v>2</v>
      </c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231"/>
      <c r="R35" s="231"/>
      <c r="S35" s="231"/>
      <c r="T35" s="231"/>
    </row>
    <row r="36" spans="1:20" s="195" customFormat="1" x14ac:dyDescent="0.25">
      <c r="A36" s="126">
        <v>23</v>
      </c>
      <c r="B36" s="126"/>
      <c r="C36" s="127" t="s">
        <v>544</v>
      </c>
      <c r="D36" s="126" t="s">
        <v>275</v>
      </c>
      <c r="E36" s="126">
        <v>1</v>
      </c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231"/>
      <c r="R36" s="231"/>
      <c r="S36" s="231"/>
      <c r="T36" s="231"/>
    </row>
    <row r="37" spans="1:20" s="195" customFormat="1" x14ac:dyDescent="0.25">
      <c r="A37" s="126">
        <v>24</v>
      </c>
      <c r="B37" s="126"/>
      <c r="C37" s="127" t="s">
        <v>545</v>
      </c>
      <c r="D37" s="126" t="s">
        <v>275</v>
      </c>
      <c r="E37" s="126">
        <v>12</v>
      </c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</row>
    <row r="38" spans="1:20" s="195" customFormat="1" x14ac:dyDescent="0.25">
      <c r="A38" s="126">
        <v>25</v>
      </c>
      <c r="B38" s="126"/>
      <c r="C38" s="127" t="s">
        <v>546</v>
      </c>
      <c r="D38" s="126" t="s">
        <v>275</v>
      </c>
      <c r="E38" s="126">
        <v>1</v>
      </c>
      <c r="F38" s="123"/>
      <c r="G38" s="123"/>
      <c r="H38" s="123"/>
      <c r="I38" s="123"/>
      <c r="J38" s="123"/>
      <c r="K38" s="123"/>
      <c r="L38" s="123"/>
      <c r="M38" s="123"/>
      <c r="N38" s="123"/>
      <c r="O38" s="123"/>
      <c r="P38" s="123"/>
    </row>
    <row r="39" spans="1:20" s="195" customFormat="1" x14ac:dyDescent="0.25">
      <c r="A39" s="126">
        <v>26</v>
      </c>
      <c r="B39" s="126"/>
      <c r="C39" s="127" t="s">
        <v>547</v>
      </c>
      <c r="D39" s="126" t="s">
        <v>275</v>
      </c>
      <c r="E39" s="126">
        <v>8</v>
      </c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</row>
    <row r="40" spans="1:20" s="195" customFormat="1" x14ac:dyDescent="0.25">
      <c r="A40" s="126">
        <v>27</v>
      </c>
      <c r="B40" s="126"/>
      <c r="C40" s="127" t="s">
        <v>548</v>
      </c>
      <c r="D40" s="126" t="s">
        <v>275</v>
      </c>
      <c r="E40" s="126">
        <v>14</v>
      </c>
      <c r="F40" s="123"/>
      <c r="G40" s="123"/>
      <c r="H40" s="123"/>
      <c r="I40" s="123"/>
      <c r="J40" s="123"/>
      <c r="K40" s="123"/>
      <c r="L40" s="123"/>
      <c r="M40" s="123"/>
      <c r="N40" s="123"/>
      <c r="O40" s="123"/>
      <c r="P40" s="123"/>
    </row>
    <row r="41" spans="1:20" s="195" customFormat="1" x14ac:dyDescent="0.25">
      <c r="A41" s="126">
        <v>28</v>
      </c>
      <c r="B41" s="126"/>
      <c r="C41" s="127" t="s">
        <v>549</v>
      </c>
      <c r="D41" s="126" t="s">
        <v>275</v>
      </c>
      <c r="E41" s="126">
        <v>2</v>
      </c>
      <c r="F41" s="123"/>
      <c r="G41" s="123"/>
      <c r="H41" s="123"/>
      <c r="I41" s="123"/>
      <c r="J41" s="123"/>
      <c r="K41" s="123"/>
      <c r="L41" s="123"/>
      <c r="M41" s="123"/>
      <c r="N41" s="123"/>
      <c r="O41" s="123"/>
      <c r="P41" s="123"/>
    </row>
    <row r="42" spans="1:20" s="195" customFormat="1" x14ac:dyDescent="0.25">
      <c r="A42" s="126">
        <v>29</v>
      </c>
      <c r="B42" s="126"/>
      <c r="C42" s="127" t="s">
        <v>550</v>
      </c>
      <c r="D42" s="126" t="s">
        <v>275</v>
      </c>
      <c r="E42" s="126">
        <v>8</v>
      </c>
      <c r="F42" s="123"/>
      <c r="G42" s="123"/>
      <c r="H42" s="123"/>
      <c r="I42" s="123"/>
      <c r="J42" s="123"/>
      <c r="K42" s="123"/>
      <c r="L42" s="123"/>
      <c r="M42" s="123"/>
      <c r="N42" s="123"/>
      <c r="O42" s="123"/>
      <c r="P42" s="123"/>
    </row>
    <row r="43" spans="1:20" s="195" customFormat="1" x14ac:dyDescent="0.25">
      <c r="A43" s="126">
        <v>30</v>
      </c>
      <c r="B43" s="126"/>
      <c r="C43" s="127" t="s">
        <v>551</v>
      </c>
      <c r="D43" s="126" t="s">
        <v>275</v>
      </c>
      <c r="E43" s="126">
        <v>2</v>
      </c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</row>
    <row r="44" spans="1:20" s="195" customFormat="1" x14ac:dyDescent="0.25">
      <c r="A44" s="126">
        <v>31</v>
      </c>
      <c r="B44" s="126"/>
      <c r="C44" s="127" t="s">
        <v>552</v>
      </c>
      <c r="D44" s="126" t="s">
        <v>275</v>
      </c>
      <c r="E44" s="126">
        <v>2</v>
      </c>
      <c r="F44" s="123"/>
      <c r="G44" s="123"/>
      <c r="H44" s="123"/>
      <c r="I44" s="123"/>
      <c r="J44" s="123"/>
      <c r="K44" s="123"/>
      <c r="L44" s="123"/>
      <c r="M44" s="123"/>
      <c r="N44" s="123"/>
      <c r="O44" s="123"/>
      <c r="P44" s="123"/>
    </row>
    <row r="45" spans="1:20" s="195" customFormat="1" x14ac:dyDescent="0.25">
      <c r="A45" s="126">
        <v>32</v>
      </c>
      <c r="B45" s="126"/>
      <c r="C45" s="127" t="s">
        <v>553</v>
      </c>
      <c r="D45" s="126" t="s">
        <v>275</v>
      </c>
      <c r="E45" s="126">
        <v>4</v>
      </c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3"/>
    </row>
    <row r="46" spans="1:20" s="195" customFormat="1" x14ac:dyDescent="0.25">
      <c r="A46" s="126">
        <v>33</v>
      </c>
      <c r="B46" s="126"/>
      <c r="C46" s="127" t="s">
        <v>554</v>
      </c>
      <c r="D46" s="126" t="s">
        <v>275</v>
      </c>
      <c r="E46" s="126">
        <v>3</v>
      </c>
      <c r="F46" s="123"/>
      <c r="G46" s="123"/>
      <c r="H46" s="123"/>
      <c r="I46" s="123"/>
      <c r="J46" s="123"/>
      <c r="K46" s="123"/>
      <c r="L46" s="123"/>
      <c r="M46" s="123"/>
      <c r="N46" s="123"/>
      <c r="O46" s="123"/>
      <c r="P46" s="123"/>
    </row>
    <row r="47" spans="1:20" s="195" customFormat="1" x14ac:dyDescent="0.25">
      <c r="A47" s="126">
        <v>34</v>
      </c>
      <c r="B47" s="126"/>
      <c r="C47" s="127" t="s">
        <v>555</v>
      </c>
      <c r="D47" s="126" t="s">
        <v>275</v>
      </c>
      <c r="E47" s="126">
        <v>1</v>
      </c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</row>
    <row r="48" spans="1:20" s="195" customFormat="1" x14ac:dyDescent="0.25">
      <c r="A48" s="126">
        <v>35</v>
      </c>
      <c r="B48" s="126"/>
      <c r="C48" s="127" t="s">
        <v>556</v>
      </c>
      <c r="D48" s="126" t="s">
        <v>275</v>
      </c>
      <c r="E48" s="126">
        <v>1</v>
      </c>
      <c r="F48" s="123"/>
      <c r="G48" s="123"/>
      <c r="H48" s="123"/>
      <c r="I48" s="123"/>
      <c r="J48" s="123"/>
      <c r="K48" s="123"/>
      <c r="L48" s="123"/>
      <c r="M48" s="123"/>
      <c r="N48" s="123"/>
      <c r="O48" s="123"/>
      <c r="P48" s="123"/>
    </row>
    <row r="49" spans="1:16" s="195" customFormat="1" x14ac:dyDescent="0.25">
      <c r="A49" s="126">
        <v>36</v>
      </c>
      <c r="B49" s="126"/>
      <c r="C49" s="127" t="s">
        <v>557</v>
      </c>
      <c r="D49" s="126" t="s">
        <v>275</v>
      </c>
      <c r="E49" s="126">
        <v>3</v>
      </c>
      <c r="F49" s="123"/>
      <c r="G49" s="123"/>
      <c r="H49" s="123"/>
      <c r="I49" s="123"/>
      <c r="J49" s="123"/>
      <c r="K49" s="123"/>
      <c r="L49" s="123"/>
      <c r="M49" s="123"/>
      <c r="N49" s="123"/>
      <c r="O49" s="123"/>
      <c r="P49" s="123"/>
    </row>
    <row r="50" spans="1:16" s="195" customFormat="1" x14ac:dyDescent="0.25">
      <c r="A50" s="126">
        <v>37</v>
      </c>
      <c r="B50" s="126"/>
      <c r="C50" s="127" t="s">
        <v>558</v>
      </c>
      <c r="D50" s="126" t="s">
        <v>275</v>
      </c>
      <c r="E50" s="126">
        <v>4</v>
      </c>
      <c r="F50" s="123"/>
      <c r="G50" s="123"/>
      <c r="H50" s="123"/>
      <c r="I50" s="123"/>
      <c r="J50" s="123"/>
      <c r="K50" s="123"/>
      <c r="L50" s="123"/>
      <c r="M50" s="123"/>
      <c r="N50" s="123"/>
      <c r="O50" s="123"/>
      <c r="P50" s="123"/>
    </row>
    <row r="51" spans="1:16" s="195" customFormat="1" x14ac:dyDescent="0.25">
      <c r="A51" s="126">
        <v>38</v>
      </c>
      <c r="B51" s="126"/>
      <c r="C51" s="127" t="s">
        <v>559</v>
      </c>
      <c r="D51" s="126" t="s">
        <v>275</v>
      </c>
      <c r="E51" s="126">
        <v>2</v>
      </c>
      <c r="F51" s="123"/>
      <c r="G51" s="123"/>
      <c r="H51" s="123"/>
      <c r="I51" s="123"/>
      <c r="J51" s="123"/>
      <c r="K51" s="123"/>
      <c r="L51" s="123"/>
      <c r="M51" s="123"/>
      <c r="N51" s="123"/>
      <c r="O51" s="123"/>
      <c r="P51" s="123"/>
    </row>
    <row r="52" spans="1:16" s="195" customFormat="1" x14ac:dyDescent="0.25">
      <c r="A52" s="126">
        <v>39</v>
      </c>
      <c r="B52" s="126"/>
      <c r="C52" s="127" t="s">
        <v>560</v>
      </c>
      <c r="D52" s="126" t="s">
        <v>275</v>
      </c>
      <c r="E52" s="126">
        <v>4</v>
      </c>
      <c r="F52" s="123"/>
      <c r="G52" s="123"/>
      <c r="H52" s="123"/>
      <c r="I52" s="123"/>
      <c r="J52" s="123"/>
      <c r="K52" s="123"/>
      <c r="L52" s="123"/>
      <c r="M52" s="123"/>
      <c r="N52" s="123"/>
      <c r="O52" s="123"/>
      <c r="P52" s="123"/>
    </row>
    <row r="53" spans="1:16" s="195" customFormat="1" x14ac:dyDescent="0.25">
      <c r="A53" s="126">
        <v>40</v>
      </c>
      <c r="B53" s="126"/>
      <c r="C53" s="127" t="s">
        <v>561</v>
      </c>
      <c r="D53" s="126" t="s">
        <v>275</v>
      </c>
      <c r="E53" s="126">
        <v>8</v>
      </c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</row>
    <row r="54" spans="1:16" s="195" customFormat="1" x14ac:dyDescent="0.25">
      <c r="A54" s="126">
        <v>41</v>
      </c>
      <c r="B54" s="126"/>
      <c r="C54" s="127" t="s">
        <v>562</v>
      </c>
      <c r="D54" s="126" t="s">
        <v>275</v>
      </c>
      <c r="E54" s="126">
        <v>5</v>
      </c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</row>
    <row r="55" spans="1:16" s="195" customFormat="1" x14ac:dyDescent="0.25">
      <c r="A55" s="126">
        <v>42</v>
      </c>
      <c r="B55" s="126"/>
      <c r="C55" s="127" t="s">
        <v>563</v>
      </c>
      <c r="D55" s="126" t="s">
        <v>275</v>
      </c>
      <c r="E55" s="126">
        <v>2</v>
      </c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</row>
    <row r="56" spans="1:16" s="195" customFormat="1" ht="15.6" x14ac:dyDescent="0.25">
      <c r="A56" s="126">
        <v>43</v>
      </c>
      <c r="B56" s="126"/>
      <c r="C56" s="127" t="s">
        <v>564</v>
      </c>
      <c r="D56" s="126" t="s">
        <v>439</v>
      </c>
      <c r="E56" s="126">
        <v>70</v>
      </c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</row>
    <row r="57" spans="1:16" s="195" customFormat="1" x14ac:dyDescent="0.25">
      <c r="A57" s="126">
        <v>44</v>
      </c>
      <c r="B57" s="126"/>
      <c r="C57" s="127" t="s">
        <v>565</v>
      </c>
      <c r="D57" s="126" t="s">
        <v>275</v>
      </c>
      <c r="E57" s="126">
        <v>36</v>
      </c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</row>
    <row r="58" spans="1:16" s="195" customFormat="1" x14ac:dyDescent="0.25">
      <c r="A58" s="126">
        <v>45</v>
      </c>
      <c r="B58" s="126"/>
      <c r="C58" s="127" t="s">
        <v>566</v>
      </c>
      <c r="D58" s="126" t="s">
        <v>275</v>
      </c>
      <c r="E58" s="126">
        <v>30</v>
      </c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</row>
    <row r="59" spans="1:16" s="195" customFormat="1" x14ac:dyDescent="0.25">
      <c r="A59" s="126">
        <v>46</v>
      </c>
      <c r="B59" s="126"/>
      <c r="C59" s="127" t="s">
        <v>567</v>
      </c>
      <c r="D59" s="126" t="s">
        <v>275</v>
      </c>
      <c r="E59" s="126">
        <v>38</v>
      </c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</row>
    <row r="60" spans="1:16" s="195" customFormat="1" x14ac:dyDescent="0.25">
      <c r="A60" s="126">
        <v>47</v>
      </c>
      <c r="B60" s="126"/>
      <c r="C60" s="127" t="s">
        <v>568</v>
      </c>
      <c r="D60" s="126" t="s">
        <v>275</v>
      </c>
      <c r="E60" s="126">
        <v>12</v>
      </c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</row>
    <row r="61" spans="1:16" s="195" customFormat="1" x14ac:dyDescent="0.25">
      <c r="A61" s="126">
        <v>48</v>
      </c>
      <c r="B61" s="126"/>
      <c r="C61" s="127" t="s">
        <v>569</v>
      </c>
      <c r="D61" s="126" t="s">
        <v>275</v>
      </c>
      <c r="E61" s="126">
        <v>24</v>
      </c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</row>
    <row r="62" spans="1:16" s="195" customFormat="1" x14ac:dyDescent="0.25">
      <c r="A62" s="126">
        <v>49</v>
      </c>
      <c r="B62" s="126"/>
      <c r="C62" s="127" t="s">
        <v>570</v>
      </c>
      <c r="D62" s="126" t="s">
        <v>275</v>
      </c>
      <c r="E62" s="126">
        <v>45</v>
      </c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</row>
    <row r="63" spans="1:16" s="195" customFormat="1" x14ac:dyDescent="0.25">
      <c r="A63" s="126">
        <v>50</v>
      </c>
      <c r="B63" s="126"/>
      <c r="C63" s="127" t="s">
        <v>571</v>
      </c>
      <c r="D63" s="126" t="s">
        <v>275</v>
      </c>
      <c r="E63" s="126">
        <v>20</v>
      </c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</row>
    <row r="64" spans="1:16" s="195" customFormat="1" x14ac:dyDescent="0.25">
      <c r="A64" s="126">
        <v>51</v>
      </c>
      <c r="B64" s="126"/>
      <c r="C64" s="127" t="s">
        <v>445</v>
      </c>
      <c r="D64" s="126" t="s">
        <v>334</v>
      </c>
      <c r="E64" s="126">
        <v>1</v>
      </c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</row>
    <row r="65" spans="1:16" s="195" customFormat="1" x14ac:dyDescent="0.25">
      <c r="A65" s="216"/>
      <c r="B65" s="311" t="s">
        <v>572</v>
      </c>
      <c r="C65" s="312"/>
      <c r="D65" s="312"/>
      <c r="E65" s="312"/>
      <c r="F65" s="313"/>
      <c r="G65" s="123"/>
      <c r="H65" s="123"/>
      <c r="I65" s="123"/>
      <c r="J65" s="123">
        <f t="shared" ref="J65" si="1">H65*0.12</f>
        <v>0</v>
      </c>
      <c r="K65" s="123">
        <f t="shared" ref="K65" si="2">SUM(H65:J65)</f>
        <v>0</v>
      </c>
      <c r="L65" s="123">
        <f t="shared" ref="L65" si="3">E65*F65</f>
        <v>0</v>
      </c>
      <c r="M65" s="123">
        <f t="shared" ref="M65" si="4">E65*H65</f>
        <v>0</v>
      </c>
      <c r="N65" s="123">
        <f t="shared" ref="N65" si="5">E65*I65</f>
        <v>0</v>
      </c>
      <c r="O65" s="123">
        <f t="shared" ref="O65" si="6">E65*J65</f>
        <v>0</v>
      </c>
      <c r="P65" s="123">
        <f t="shared" ref="P65" si="7">SUM(M65:O65)</f>
        <v>0</v>
      </c>
    </row>
    <row r="66" spans="1:16" s="195" customFormat="1" ht="15.6" x14ac:dyDescent="0.25">
      <c r="A66" s="126">
        <v>1</v>
      </c>
      <c r="B66" s="126"/>
      <c r="C66" s="127" t="s">
        <v>573</v>
      </c>
      <c r="D66" s="126" t="s">
        <v>275</v>
      </c>
      <c r="E66" s="126">
        <v>1</v>
      </c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</row>
    <row r="67" spans="1:16" s="195" customFormat="1" x14ac:dyDescent="0.25">
      <c r="A67" s="126">
        <v>2</v>
      </c>
      <c r="B67" s="126"/>
      <c r="C67" s="127" t="s">
        <v>574</v>
      </c>
      <c r="D67" s="126" t="s">
        <v>275</v>
      </c>
      <c r="E67" s="126">
        <v>1</v>
      </c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</row>
    <row r="68" spans="1:16" s="195" customFormat="1" x14ac:dyDescent="0.25">
      <c r="A68" s="126">
        <v>3</v>
      </c>
      <c r="B68" s="126"/>
      <c r="C68" s="127" t="s">
        <v>575</v>
      </c>
      <c r="D68" s="126" t="s">
        <v>275</v>
      </c>
      <c r="E68" s="126">
        <v>1</v>
      </c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</row>
    <row r="69" spans="1:16" s="195" customFormat="1" x14ac:dyDescent="0.25">
      <c r="A69" s="126">
        <v>4</v>
      </c>
      <c r="B69" s="126"/>
      <c r="C69" s="127" t="s">
        <v>576</v>
      </c>
      <c r="D69" s="126" t="s">
        <v>275</v>
      </c>
      <c r="E69" s="126">
        <v>1</v>
      </c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</row>
    <row r="70" spans="1:16" s="195" customFormat="1" x14ac:dyDescent="0.25">
      <c r="A70" s="126">
        <v>5</v>
      </c>
      <c r="B70" s="126"/>
      <c r="C70" s="127" t="s">
        <v>577</v>
      </c>
      <c r="D70" s="126" t="s">
        <v>275</v>
      </c>
      <c r="E70" s="126">
        <v>4</v>
      </c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</row>
    <row r="71" spans="1:16" s="195" customFormat="1" x14ac:dyDescent="0.25">
      <c r="A71" s="126">
        <v>6</v>
      </c>
      <c r="B71" s="126"/>
      <c r="C71" s="127" t="s">
        <v>578</v>
      </c>
      <c r="D71" s="126" t="s">
        <v>275</v>
      </c>
      <c r="E71" s="126">
        <v>4</v>
      </c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</row>
    <row r="72" spans="1:16" s="195" customFormat="1" x14ac:dyDescent="0.25">
      <c r="A72" s="126">
        <v>7</v>
      </c>
      <c r="B72" s="126"/>
      <c r="C72" s="127" t="s">
        <v>579</v>
      </c>
      <c r="D72" s="126" t="s">
        <v>65</v>
      </c>
      <c r="E72" s="126">
        <v>5</v>
      </c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</row>
    <row r="73" spans="1:16" s="195" customFormat="1" x14ac:dyDescent="0.25">
      <c r="A73" s="126">
        <v>8</v>
      </c>
      <c r="B73" s="126"/>
      <c r="C73" s="127" t="s">
        <v>580</v>
      </c>
      <c r="D73" s="126" t="s">
        <v>65</v>
      </c>
      <c r="E73" s="126">
        <v>1</v>
      </c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</row>
    <row r="74" spans="1:16" s="195" customFormat="1" x14ac:dyDescent="0.25">
      <c r="A74" s="126">
        <v>9</v>
      </c>
      <c r="B74" s="126"/>
      <c r="C74" s="127" t="s">
        <v>581</v>
      </c>
      <c r="D74" s="126" t="s">
        <v>65</v>
      </c>
      <c r="E74" s="126">
        <v>16</v>
      </c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</row>
    <row r="75" spans="1:16" s="195" customFormat="1" x14ac:dyDescent="0.25">
      <c r="A75" s="126">
        <v>10</v>
      </c>
      <c r="B75" s="126"/>
      <c r="C75" s="127" t="s">
        <v>582</v>
      </c>
      <c r="D75" s="126" t="s">
        <v>275</v>
      </c>
      <c r="E75" s="126">
        <v>1</v>
      </c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</row>
    <row r="76" spans="1:16" s="195" customFormat="1" x14ac:dyDescent="0.25">
      <c r="A76" s="126">
        <v>11</v>
      </c>
      <c r="B76" s="126"/>
      <c r="C76" s="127" t="s">
        <v>583</v>
      </c>
      <c r="D76" s="126" t="s">
        <v>275</v>
      </c>
      <c r="E76" s="126">
        <v>1</v>
      </c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</row>
    <row r="77" spans="1:16" s="195" customFormat="1" x14ac:dyDescent="0.25">
      <c r="A77" s="126">
        <v>12</v>
      </c>
      <c r="B77" s="126"/>
      <c r="C77" s="127" t="s">
        <v>545</v>
      </c>
      <c r="D77" s="126" t="s">
        <v>275</v>
      </c>
      <c r="E77" s="126">
        <v>1</v>
      </c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</row>
    <row r="78" spans="1:16" s="195" customFormat="1" x14ac:dyDescent="0.25">
      <c r="A78" s="126">
        <v>13</v>
      </c>
      <c r="B78" s="126"/>
      <c r="C78" s="127" t="s">
        <v>546</v>
      </c>
      <c r="D78" s="126" t="s">
        <v>275</v>
      </c>
      <c r="E78" s="126">
        <v>2</v>
      </c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</row>
    <row r="79" spans="1:16" s="195" customFormat="1" x14ac:dyDescent="0.25">
      <c r="A79" s="126">
        <v>14</v>
      </c>
      <c r="B79" s="126"/>
      <c r="C79" s="127" t="s">
        <v>584</v>
      </c>
      <c r="D79" s="126" t="s">
        <v>275</v>
      </c>
      <c r="E79" s="126">
        <v>5</v>
      </c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</row>
    <row r="80" spans="1:16" s="195" customFormat="1" x14ac:dyDescent="0.25">
      <c r="A80" s="126">
        <v>15</v>
      </c>
      <c r="B80" s="126"/>
      <c r="C80" s="127" t="s">
        <v>585</v>
      </c>
      <c r="D80" s="126" t="s">
        <v>275</v>
      </c>
      <c r="E80" s="126">
        <v>1</v>
      </c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</row>
    <row r="81" spans="1:16" s="195" customFormat="1" ht="15.6" x14ac:dyDescent="0.25">
      <c r="A81" s="126">
        <v>16</v>
      </c>
      <c r="B81" s="126"/>
      <c r="C81" s="127" t="s">
        <v>564</v>
      </c>
      <c r="D81" s="126" t="s">
        <v>439</v>
      </c>
      <c r="E81" s="126">
        <v>4</v>
      </c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</row>
    <row r="82" spans="1:16" s="195" customFormat="1" x14ac:dyDescent="0.25">
      <c r="A82" s="126">
        <v>17</v>
      </c>
      <c r="B82" s="126"/>
      <c r="C82" s="127" t="s">
        <v>586</v>
      </c>
      <c r="D82" s="126" t="s">
        <v>275</v>
      </c>
      <c r="E82" s="126">
        <v>5</v>
      </c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</row>
    <row r="83" spans="1:16" s="195" customFormat="1" x14ac:dyDescent="0.25">
      <c r="A83" s="126">
        <v>18</v>
      </c>
      <c r="B83" s="126"/>
      <c r="C83" s="127" t="s">
        <v>587</v>
      </c>
      <c r="D83" s="126" t="s">
        <v>275</v>
      </c>
      <c r="E83" s="126">
        <v>1</v>
      </c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</row>
    <row r="84" spans="1:16" s="195" customFormat="1" x14ac:dyDescent="0.25">
      <c r="A84" s="126">
        <v>19</v>
      </c>
      <c r="B84" s="126"/>
      <c r="C84" s="127" t="s">
        <v>588</v>
      </c>
      <c r="D84" s="126" t="s">
        <v>275</v>
      </c>
      <c r="E84" s="126">
        <v>16</v>
      </c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</row>
    <row r="85" spans="1:16" s="195" customFormat="1" x14ac:dyDescent="0.25">
      <c r="A85" s="126">
        <v>20</v>
      </c>
      <c r="B85" s="126"/>
      <c r="C85" s="127" t="s">
        <v>445</v>
      </c>
      <c r="D85" s="126" t="s">
        <v>334</v>
      </c>
      <c r="E85" s="126">
        <v>1</v>
      </c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</row>
    <row r="86" spans="1:16" s="195" customFormat="1" x14ac:dyDescent="0.25">
      <c r="A86" s="216"/>
      <c r="B86" s="311" t="s">
        <v>589</v>
      </c>
      <c r="C86" s="312"/>
      <c r="D86" s="312"/>
      <c r="E86" s="312"/>
      <c r="F86" s="313"/>
      <c r="G86" s="123"/>
      <c r="H86" s="123"/>
      <c r="I86" s="123"/>
      <c r="J86" s="123">
        <f t="shared" ref="J86:J133" si="8">H86*0.12</f>
        <v>0</v>
      </c>
      <c r="K86" s="123">
        <f t="shared" ref="K86:K133" si="9">SUM(H86:J86)</f>
        <v>0</v>
      </c>
      <c r="L86" s="123">
        <f t="shared" ref="L86:L133" si="10">E86*F86</f>
        <v>0</v>
      </c>
      <c r="M86" s="123">
        <f t="shared" ref="M86:M133" si="11">E86*H86</f>
        <v>0</v>
      </c>
      <c r="N86" s="123">
        <f t="shared" ref="N86:N133" si="12">E86*I86</f>
        <v>0</v>
      </c>
      <c r="O86" s="123">
        <f t="shared" ref="O86:O133" si="13">E86*J86</f>
        <v>0</v>
      </c>
      <c r="P86" s="123">
        <f t="shared" ref="P86:P133" si="14">SUM(M86:O86)</f>
        <v>0</v>
      </c>
    </row>
    <row r="87" spans="1:16" s="195" customFormat="1" ht="15.6" x14ac:dyDescent="0.25">
      <c r="A87" s="126">
        <v>21</v>
      </c>
      <c r="B87" s="126"/>
      <c r="C87" s="127" t="s">
        <v>590</v>
      </c>
      <c r="D87" s="126" t="s">
        <v>275</v>
      </c>
      <c r="E87" s="126">
        <v>1</v>
      </c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</row>
    <row r="88" spans="1:16" s="195" customFormat="1" x14ac:dyDescent="0.25">
      <c r="A88" s="126">
        <v>22</v>
      </c>
      <c r="B88" s="126"/>
      <c r="C88" s="127" t="s">
        <v>591</v>
      </c>
      <c r="D88" s="126" t="s">
        <v>275</v>
      </c>
      <c r="E88" s="126">
        <v>4</v>
      </c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</row>
    <row r="89" spans="1:16" s="195" customFormat="1" x14ac:dyDescent="0.25">
      <c r="A89" s="126">
        <v>23</v>
      </c>
      <c r="B89" s="126"/>
      <c r="C89" s="127" t="s">
        <v>592</v>
      </c>
      <c r="D89" s="126" t="s">
        <v>275</v>
      </c>
      <c r="E89" s="126">
        <v>1</v>
      </c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</row>
    <row r="90" spans="1:16" s="195" customFormat="1" x14ac:dyDescent="0.25">
      <c r="A90" s="126">
        <v>24</v>
      </c>
      <c r="B90" s="126"/>
      <c r="C90" s="127" t="s">
        <v>593</v>
      </c>
      <c r="D90" s="126" t="s">
        <v>275</v>
      </c>
      <c r="E90" s="126">
        <v>1</v>
      </c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</row>
    <row r="91" spans="1:16" s="195" customFormat="1" x14ac:dyDescent="0.25">
      <c r="A91" s="126">
        <v>25</v>
      </c>
      <c r="B91" s="126"/>
      <c r="C91" s="127" t="s">
        <v>576</v>
      </c>
      <c r="D91" s="126" t="s">
        <v>275</v>
      </c>
      <c r="E91" s="126">
        <v>1</v>
      </c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</row>
    <row r="92" spans="1:16" s="195" customFormat="1" ht="15.6" x14ac:dyDescent="0.25">
      <c r="A92" s="126">
        <v>26</v>
      </c>
      <c r="B92" s="126"/>
      <c r="C92" s="127" t="s">
        <v>594</v>
      </c>
      <c r="D92" s="126" t="s">
        <v>275</v>
      </c>
      <c r="E92" s="126">
        <v>4</v>
      </c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</row>
    <row r="93" spans="1:16" s="195" customFormat="1" x14ac:dyDescent="0.25">
      <c r="A93" s="126">
        <v>27</v>
      </c>
      <c r="B93" s="126"/>
      <c r="C93" s="127" t="s">
        <v>595</v>
      </c>
      <c r="D93" s="126" t="s">
        <v>275</v>
      </c>
      <c r="E93" s="126">
        <v>4</v>
      </c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</row>
    <row r="94" spans="1:16" s="195" customFormat="1" x14ac:dyDescent="0.25">
      <c r="A94" s="126">
        <v>28</v>
      </c>
      <c r="B94" s="126"/>
      <c r="C94" s="127" t="s">
        <v>596</v>
      </c>
      <c r="D94" s="126" t="s">
        <v>275</v>
      </c>
      <c r="E94" s="126">
        <v>1</v>
      </c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</row>
    <row r="95" spans="1:16" s="195" customFormat="1" x14ac:dyDescent="0.25">
      <c r="A95" s="126">
        <v>29</v>
      </c>
      <c r="B95" s="126"/>
      <c r="C95" s="127" t="s">
        <v>581</v>
      </c>
      <c r="D95" s="126" t="s">
        <v>65</v>
      </c>
      <c r="E95" s="126">
        <v>2</v>
      </c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</row>
    <row r="96" spans="1:16" s="195" customFormat="1" x14ac:dyDescent="0.25">
      <c r="A96" s="126">
        <v>30</v>
      </c>
      <c r="B96" s="126"/>
      <c r="C96" s="127" t="s">
        <v>597</v>
      </c>
      <c r="D96" s="126" t="s">
        <v>65</v>
      </c>
      <c r="E96" s="126">
        <v>2</v>
      </c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</row>
    <row r="97" spans="1:16" s="195" customFormat="1" x14ac:dyDescent="0.25">
      <c r="A97" s="126">
        <v>31</v>
      </c>
      <c r="B97" s="126"/>
      <c r="C97" s="127" t="s">
        <v>598</v>
      </c>
      <c r="D97" s="126" t="s">
        <v>65</v>
      </c>
      <c r="E97" s="126">
        <v>2</v>
      </c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</row>
    <row r="98" spans="1:16" s="195" customFormat="1" x14ac:dyDescent="0.25">
      <c r="A98" s="126">
        <v>32</v>
      </c>
      <c r="B98" s="126"/>
      <c r="C98" s="127" t="s">
        <v>599</v>
      </c>
      <c r="D98" s="126" t="s">
        <v>65</v>
      </c>
      <c r="E98" s="126">
        <v>18</v>
      </c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</row>
    <row r="99" spans="1:16" s="195" customFormat="1" x14ac:dyDescent="0.25">
      <c r="A99" s="126">
        <v>33</v>
      </c>
      <c r="B99" s="126"/>
      <c r="C99" s="127" t="s">
        <v>600</v>
      </c>
      <c r="D99" s="126" t="s">
        <v>275</v>
      </c>
      <c r="E99" s="126">
        <v>1</v>
      </c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</row>
    <row r="100" spans="1:16" s="195" customFormat="1" x14ac:dyDescent="0.25">
      <c r="A100" s="126">
        <v>34</v>
      </c>
      <c r="B100" s="126"/>
      <c r="C100" s="127" t="s">
        <v>601</v>
      </c>
      <c r="D100" s="126" t="s">
        <v>275</v>
      </c>
      <c r="E100" s="126">
        <v>1</v>
      </c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</row>
    <row r="101" spans="1:16" s="195" customFormat="1" x14ac:dyDescent="0.25">
      <c r="A101" s="126">
        <v>35</v>
      </c>
      <c r="B101" s="126"/>
      <c r="C101" s="127" t="s">
        <v>602</v>
      </c>
      <c r="D101" s="126" t="s">
        <v>275</v>
      </c>
      <c r="E101" s="126">
        <v>1</v>
      </c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</row>
    <row r="102" spans="1:16" s="195" customFormat="1" x14ac:dyDescent="0.25">
      <c r="A102" s="126">
        <v>36</v>
      </c>
      <c r="B102" s="126"/>
      <c r="C102" s="127" t="s">
        <v>603</v>
      </c>
      <c r="D102" s="126" t="s">
        <v>275</v>
      </c>
      <c r="E102" s="126">
        <v>1</v>
      </c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</row>
    <row r="103" spans="1:16" s="195" customFormat="1" x14ac:dyDescent="0.25">
      <c r="A103" s="126">
        <v>37</v>
      </c>
      <c r="B103" s="126"/>
      <c r="C103" s="127" t="s">
        <v>550</v>
      </c>
      <c r="D103" s="126" t="s">
        <v>275</v>
      </c>
      <c r="E103" s="126">
        <v>1</v>
      </c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</row>
    <row r="104" spans="1:16" s="195" customFormat="1" x14ac:dyDescent="0.25">
      <c r="A104" s="126">
        <v>38</v>
      </c>
      <c r="B104" s="126"/>
      <c r="C104" s="127" t="s">
        <v>604</v>
      </c>
      <c r="D104" s="126" t="s">
        <v>275</v>
      </c>
      <c r="E104" s="126">
        <v>1</v>
      </c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</row>
    <row r="105" spans="1:16" s="195" customFormat="1" x14ac:dyDescent="0.25">
      <c r="A105" s="126">
        <v>39</v>
      </c>
      <c r="B105" s="126"/>
      <c r="C105" s="127" t="s">
        <v>585</v>
      </c>
      <c r="D105" s="126" t="s">
        <v>275</v>
      </c>
      <c r="E105" s="126">
        <v>1</v>
      </c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</row>
    <row r="106" spans="1:16" s="195" customFormat="1" x14ac:dyDescent="0.25">
      <c r="A106" s="126">
        <v>40</v>
      </c>
      <c r="B106" s="126"/>
      <c r="C106" s="127" t="s">
        <v>605</v>
      </c>
      <c r="D106" s="126" t="s">
        <v>275</v>
      </c>
      <c r="E106" s="126">
        <v>4</v>
      </c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</row>
    <row r="107" spans="1:16" s="195" customFormat="1" ht="15.6" x14ac:dyDescent="0.25">
      <c r="A107" s="126">
        <v>41</v>
      </c>
      <c r="B107" s="126"/>
      <c r="C107" s="127" t="s">
        <v>564</v>
      </c>
      <c r="D107" s="126" t="s">
        <v>439</v>
      </c>
      <c r="E107" s="126">
        <v>8</v>
      </c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</row>
    <row r="108" spans="1:16" s="195" customFormat="1" x14ac:dyDescent="0.25">
      <c r="A108" s="126">
        <v>42</v>
      </c>
      <c r="B108" s="126"/>
      <c r="C108" s="127" t="s">
        <v>588</v>
      </c>
      <c r="D108" s="126" t="s">
        <v>275</v>
      </c>
      <c r="E108" s="126">
        <v>2</v>
      </c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</row>
    <row r="109" spans="1:16" s="195" customFormat="1" x14ac:dyDescent="0.25">
      <c r="A109" s="126">
        <v>43</v>
      </c>
      <c r="B109" s="126"/>
      <c r="C109" s="127" t="s">
        <v>606</v>
      </c>
      <c r="D109" s="126" t="s">
        <v>275</v>
      </c>
      <c r="E109" s="126">
        <v>2</v>
      </c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</row>
    <row r="110" spans="1:16" s="195" customFormat="1" x14ac:dyDescent="0.25">
      <c r="A110" s="126">
        <v>44</v>
      </c>
      <c r="B110" s="126"/>
      <c r="C110" s="127" t="s">
        <v>607</v>
      </c>
      <c r="D110" s="126" t="s">
        <v>275</v>
      </c>
      <c r="E110" s="126">
        <v>2</v>
      </c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</row>
    <row r="111" spans="1:16" s="195" customFormat="1" x14ac:dyDescent="0.25">
      <c r="A111" s="126">
        <v>45</v>
      </c>
      <c r="B111" s="126"/>
      <c r="C111" s="127" t="s">
        <v>608</v>
      </c>
      <c r="D111" s="126" t="s">
        <v>275</v>
      </c>
      <c r="E111" s="126">
        <v>18</v>
      </c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</row>
    <row r="112" spans="1:16" s="195" customFormat="1" x14ac:dyDescent="0.25">
      <c r="A112" s="126">
        <v>46</v>
      </c>
      <c r="B112" s="126"/>
      <c r="C112" s="127" t="s">
        <v>445</v>
      </c>
      <c r="D112" s="126" t="s">
        <v>334</v>
      </c>
      <c r="E112" s="126">
        <v>1</v>
      </c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</row>
    <row r="113" spans="1:16" s="195" customFormat="1" x14ac:dyDescent="0.25">
      <c r="A113" s="216"/>
      <c r="B113" s="126"/>
      <c r="C113" s="126"/>
      <c r="D113" s="126"/>
      <c r="E113" s="126"/>
      <c r="F113" s="123"/>
      <c r="G113" s="123"/>
      <c r="H113" s="123"/>
      <c r="I113" s="123"/>
      <c r="J113" s="123">
        <f t="shared" si="8"/>
        <v>0</v>
      </c>
      <c r="K113" s="123">
        <f t="shared" si="9"/>
        <v>0</v>
      </c>
      <c r="L113" s="123">
        <f t="shared" si="10"/>
        <v>0</v>
      </c>
      <c r="M113" s="123">
        <f t="shared" si="11"/>
        <v>0</v>
      </c>
      <c r="N113" s="123">
        <f t="shared" si="12"/>
        <v>0</v>
      </c>
      <c r="O113" s="123">
        <f t="shared" si="13"/>
        <v>0</v>
      </c>
      <c r="P113" s="123">
        <f t="shared" si="14"/>
        <v>0</v>
      </c>
    </row>
    <row r="114" spans="1:16" s="195" customFormat="1" x14ac:dyDescent="0.25">
      <c r="A114" s="216"/>
      <c r="B114" s="311" t="s">
        <v>609</v>
      </c>
      <c r="C114" s="312"/>
      <c r="D114" s="312"/>
      <c r="E114" s="312"/>
      <c r="F114" s="313"/>
      <c r="G114" s="123"/>
      <c r="H114" s="123"/>
      <c r="I114" s="123"/>
      <c r="J114" s="123">
        <f t="shared" si="8"/>
        <v>0</v>
      </c>
      <c r="K114" s="123">
        <f t="shared" si="9"/>
        <v>0</v>
      </c>
      <c r="L114" s="123">
        <f t="shared" si="10"/>
        <v>0</v>
      </c>
      <c r="M114" s="123">
        <f t="shared" si="11"/>
        <v>0</v>
      </c>
      <c r="N114" s="123">
        <f t="shared" si="12"/>
        <v>0</v>
      </c>
      <c r="O114" s="123">
        <f t="shared" si="13"/>
        <v>0</v>
      </c>
      <c r="P114" s="123">
        <f t="shared" si="14"/>
        <v>0</v>
      </c>
    </row>
    <row r="115" spans="1:16" s="195" customFormat="1" ht="15.6" x14ac:dyDescent="0.25">
      <c r="A115" s="126">
        <v>1</v>
      </c>
      <c r="B115" s="126"/>
      <c r="C115" s="127" t="s">
        <v>610</v>
      </c>
      <c r="D115" s="126" t="s">
        <v>275</v>
      </c>
      <c r="E115" s="126">
        <v>1</v>
      </c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</row>
    <row r="116" spans="1:16" s="195" customFormat="1" x14ac:dyDescent="0.25">
      <c r="A116" s="126">
        <v>2</v>
      </c>
      <c r="B116" s="126"/>
      <c r="C116" s="127" t="s">
        <v>611</v>
      </c>
      <c r="D116" s="126" t="s">
        <v>275</v>
      </c>
      <c r="E116" s="126">
        <v>1</v>
      </c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</row>
    <row r="117" spans="1:16" s="195" customFormat="1" x14ac:dyDescent="0.25">
      <c r="A117" s="126">
        <v>3</v>
      </c>
      <c r="B117" s="126"/>
      <c r="C117" s="127" t="s">
        <v>612</v>
      </c>
      <c r="D117" s="126" t="s">
        <v>275</v>
      </c>
      <c r="E117" s="126">
        <v>1</v>
      </c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</row>
    <row r="118" spans="1:16" s="195" customFormat="1" x14ac:dyDescent="0.25">
      <c r="A118" s="126">
        <v>4</v>
      </c>
      <c r="B118" s="126"/>
      <c r="C118" s="127" t="s">
        <v>576</v>
      </c>
      <c r="D118" s="126" t="s">
        <v>275</v>
      </c>
      <c r="E118" s="126">
        <v>1</v>
      </c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</row>
    <row r="119" spans="1:16" s="195" customFormat="1" x14ac:dyDescent="0.25">
      <c r="A119" s="126">
        <v>5</v>
      </c>
      <c r="B119" s="126"/>
      <c r="C119" s="127" t="s">
        <v>591</v>
      </c>
      <c r="D119" s="126" t="s">
        <v>275</v>
      </c>
      <c r="E119" s="126">
        <v>2</v>
      </c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</row>
    <row r="120" spans="1:16" s="195" customFormat="1" ht="15.6" x14ac:dyDescent="0.25">
      <c r="A120" s="126">
        <v>6</v>
      </c>
      <c r="B120" s="126"/>
      <c r="C120" s="127" t="s">
        <v>613</v>
      </c>
      <c r="D120" s="126" t="s">
        <v>275</v>
      </c>
      <c r="E120" s="126">
        <v>3</v>
      </c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</row>
    <row r="121" spans="1:16" s="195" customFormat="1" x14ac:dyDescent="0.25">
      <c r="A121" s="126">
        <v>7</v>
      </c>
      <c r="B121" s="126"/>
      <c r="C121" s="127" t="s">
        <v>581</v>
      </c>
      <c r="D121" s="126" t="s">
        <v>65</v>
      </c>
      <c r="E121" s="126">
        <v>2</v>
      </c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</row>
    <row r="122" spans="1:16" s="195" customFormat="1" x14ac:dyDescent="0.25">
      <c r="A122" s="126">
        <v>8</v>
      </c>
      <c r="B122" s="126"/>
      <c r="C122" s="127" t="s">
        <v>614</v>
      </c>
      <c r="D122" s="126" t="s">
        <v>65</v>
      </c>
      <c r="E122" s="126">
        <v>2</v>
      </c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</row>
    <row r="123" spans="1:16" s="195" customFormat="1" x14ac:dyDescent="0.25">
      <c r="A123" s="126">
        <v>9</v>
      </c>
      <c r="B123" s="126"/>
      <c r="C123" s="127" t="s">
        <v>615</v>
      </c>
      <c r="D123" s="126" t="s">
        <v>65</v>
      </c>
      <c r="E123" s="126">
        <v>23</v>
      </c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</row>
    <row r="124" spans="1:16" s="195" customFormat="1" x14ac:dyDescent="0.25">
      <c r="A124" s="126">
        <v>10</v>
      </c>
      <c r="B124" s="126"/>
      <c r="C124" s="127" t="s">
        <v>600</v>
      </c>
      <c r="D124" s="126" t="s">
        <v>275</v>
      </c>
      <c r="E124" s="126">
        <v>1</v>
      </c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</row>
    <row r="125" spans="1:16" s="195" customFormat="1" x14ac:dyDescent="0.25">
      <c r="A125" s="126">
        <v>11</v>
      </c>
      <c r="B125" s="126"/>
      <c r="C125" s="127" t="s">
        <v>601</v>
      </c>
      <c r="D125" s="126" t="s">
        <v>275</v>
      </c>
      <c r="E125" s="126">
        <v>1</v>
      </c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</row>
    <row r="126" spans="1:16" s="195" customFormat="1" x14ac:dyDescent="0.25">
      <c r="A126" s="126">
        <v>12</v>
      </c>
      <c r="B126" s="126"/>
      <c r="C126" s="127" t="s">
        <v>616</v>
      </c>
      <c r="D126" s="126" t="s">
        <v>275</v>
      </c>
      <c r="E126" s="126">
        <v>5</v>
      </c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</row>
    <row r="127" spans="1:16" s="195" customFormat="1" x14ac:dyDescent="0.25">
      <c r="A127" s="126">
        <v>13</v>
      </c>
      <c r="B127" s="126"/>
      <c r="C127" s="127" t="s">
        <v>561</v>
      </c>
      <c r="D127" s="126" t="s">
        <v>275</v>
      </c>
      <c r="E127" s="126">
        <v>1</v>
      </c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</row>
    <row r="128" spans="1:16" s="195" customFormat="1" ht="15.6" x14ac:dyDescent="0.25">
      <c r="A128" s="126">
        <v>14</v>
      </c>
      <c r="B128" s="126"/>
      <c r="C128" s="127" t="s">
        <v>564</v>
      </c>
      <c r="D128" s="126" t="s">
        <v>439</v>
      </c>
      <c r="E128" s="126">
        <v>9</v>
      </c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</row>
    <row r="129" spans="1:16" s="195" customFormat="1" x14ac:dyDescent="0.25">
      <c r="A129" s="126">
        <v>15</v>
      </c>
      <c r="B129" s="126"/>
      <c r="C129" s="127" t="s">
        <v>588</v>
      </c>
      <c r="D129" s="126" t="s">
        <v>275</v>
      </c>
      <c r="E129" s="126">
        <v>2</v>
      </c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</row>
    <row r="130" spans="1:16" s="195" customFormat="1" x14ac:dyDescent="0.25">
      <c r="A130" s="126">
        <v>16</v>
      </c>
      <c r="B130" s="126"/>
      <c r="C130" s="127" t="s">
        <v>606</v>
      </c>
      <c r="D130" s="126" t="s">
        <v>275</v>
      </c>
      <c r="E130" s="126">
        <v>2</v>
      </c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</row>
    <row r="131" spans="1:16" s="195" customFormat="1" x14ac:dyDescent="0.25">
      <c r="A131" s="126">
        <v>17</v>
      </c>
      <c r="B131" s="126"/>
      <c r="C131" s="127" t="s">
        <v>607</v>
      </c>
      <c r="D131" s="126" t="s">
        <v>275</v>
      </c>
      <c r="E131" s="126">
        <v>23</v>
      </c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</row>
    <row r="132" spans="1:16" s="195" customFormat="1" x14ac:dyDescent="0.25">
      <c r="A132" s="126">
        <v>18</v>
      </c>
      <c r="B132" s="126"/>
      <c r="C132" s="127" t="s">
        <v>445</v>
      </c>
      <c r="D132" s="126" t="s">
        <v>334</v>
      </c>
      <c r="E132" s="126">
        <v>1</v>
      </c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</row>
    <row r="133" spans="1:16" s="195" customFormat="1" x14ac:dyDescent="0.25">
      <c r="A133" s="216"/>
      <c r="B133" s="311" t="s">
        <v>617</v>
      </c>
      <c r="C133" s="312"/>
      <c r="D133" s="312"/>
      <c r="E133" s="312"/>
      <c r="F133" s="313"/>
      <c r="G133" s="123"/>
      <c r="H133" s="123"/>
      <c r="I133" s="123"/>
      <c r="J133" s="123">
        <f t="shared" si="8"/>
        <v>0</v>
      </c>
      <c r="K133" s="123">
        <f t="shared" si="9"/>
        <v>0</v>
      </c>
      <c r="L133" s="123">
        <f t="shared" si="10"/>
        <v>0</v>
      </c>
      <c r="M133" s="123">
        <f t="shared" si="11"/>
        <v>0</v>
      </c>
      <c r="N133" s="123">
        <f t="shared" si="12"/>
        <v>0</v>
      </c>
      <c r="O133" s="123">
        <f t="shared" si="13"/>
        <v>0</v>
      </c>
      <c r="P133" s="123">
        <f t="shared" si="14"/>
        <v>0</v>
      </c>
    </row>
    <row r="134" spans="1:16" s="195" customFormat="1" ht="28.8" x14ac:dyDescent="0.25">
      <c r="A134" s="126">
        <v>19</v>
      </c>
      <c r="B134" s="126"/>
      <c r="C134" s="127" t="s">
        <v>618</v>
      </c>
      <c r="D134" s="126" t="s">
        <v>334</v>
      </c>
      <c r="E134" s="126">
        <v>1</v>
      </c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</row>
    <row r="135" spans="1:16" s="195" customFormat="1" x14ac:dyDescent="0.25">
      <c r="A135" s="126">
        <v>20</v>
      </c>
      <c r="B135" s="126"/>
      <c r="C135" s="240" t="s">
        <v>619</v>
      </c>
      <c r="D135" s="126" t="s">
        <v>275</v>
      </c>
      <c r="E135" s="126">
        <v>5</v>
      </c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</row>
    <row r="136" spans="1:16" s="195" customFormat="1" x14ac:dyDescent="0.25">
      <c r="A136" s="126">
        <v>21</v>
      </c>
      <c r="B136" s="126"/>
      <c r="C136" s="240" t="s">
        <v>620</v>
      </c>
      <c r="D136" s="126" t="s">
        <v>275</v>
      </c>
      <c r="E136" s="126">
        <v>5</v>
      </c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</row>
    <row r="137" spans="1:16" s="195" customFormat="1" x14ac:dyDescent="0.25">
      <c r="A137" s="126">
        <v>22</v>
      </c>
      <c r="B137" s="126"/>
      <c r="C137" s="240" t="s">
        <v>621</v>
      </c>
      <c r="D137" s="126" t="s">
        <v>275</v>
      </c>
      <c r="E137" s="126">
        <v>10</v>
      </c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</row>
    <row r="138" spans="1:16" s="195" customFormat="1" x14ac:dyDescent="0.25">
      <c r="A138" s="126">
        <v>23</v>
      </c>
      <c r="B138" s="126"/>
      <c r="C138" s="240" t="s">
        <v>622</v>
      </c>
      <c r="D138" s="126" t="s">
        <v>275</v>
      </c>
      <c r="E138" s="126">
        <v>2</v>
      </c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</row>
    <row r="139" spans="1:16" s="195" customFormat="1" x14ac:dyDescent="0.25">
      <c r="A139" s="126">
        <v>24</v>
      </c>
      <c r="B139" s="126"/>
      <c r="C139" s="240" t="s">
        <v>533</v>
      </c>
      <c r="D139" s="126" t="s">
        <v>65</v>
      </c>
      <c r="E139" s="126">
        <v>6</v>
      </c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</row>
    <row r="140" spans="1:16" s="195" customFormat="1" x14ac:dyDescent="0.25">
      <c r="A140" s="126">
        <v>25</v>
      </c>
      <c r="B140" s="126"/>
      <c r="C140" s="240" t="s">
        <v>534</v>
      </c>
      <c r="D140" s="126" t="s">
        <v>65</v>
      </c>
      <c r="E140" s="126">
        <v>5</v>
      </c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</row>
    <row r="141" spans="1:16" s="195" customFormat="1" x14ac:dyDescent="0.25">
      <c r="A141" s="126">
        <v>26</v>
      </c>
      <c r="B141" s="126"/>
      <c r="C141" s="240" t="s">
        <v>535</v>
      </c>
      <c r="D141" s="126" t="s">
        <v>65</v>
      </c>
      <c r="E141" s="126">
        <v>5</v>
      </c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</row>
    <row r="142" spans="1:16" s="195" customFormat="1" x14ac:dyDescent="0.25">
      <c r="A142" s="126">
        <v>27</v>
      </c>
      <c r="B142" s="126"/>
      <c r="C142" s="240" t="s">
        <v>536</v>
      </c>
      <c r="D142" s="126" t="s">
        <v>65</v>
      </c>
      <c r="E142" s="126">
        <v>28</v>
      </c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</row>
    <row r="143" spans="1:16" s="195" customFormat="1" x14ac:dyDescent="0.25">
      <c r="A143" s="126">
        <v>28</v>
      </c>
      <c r="B143" s="126"/>
      <c r="C143" s="240" t="s">
        <v>537</v>
      </c>
      <c r="D143" s="126" t="s">
        <v>65</v>
      </c>
      <c r="E143" s="126">
        <v>4</v>
      </c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</row>
    <row r="144" spans="1:16" s="195" customFormat="1" x14ac:dyDescent="0.25">
      <c r="A144" s="126">
        <v>29</v>
      </c>
      <c r="B144" s="126"/>
      <c r="C144" s="240" t="s">
        <v>623</v>
      </c>
      <c r="D144" s="126" t="s">
        <v>275</v>
      </c>
      <c r="E144" s="126">
        <v>10</v>
      </c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</row>
    <row r="145" spans="1:16" s="195" customFormat="1" x14ac:dyDescent="0.25">
      <c r="A145" s="126">
        <v>30</v>
      </c>
      <c r="B145" s="126"/>
      <c r="C145" s="240" t="s">
        <v>542</v>
      </c>
      <c r="D145" s="126" t="s">
        <v>275</v>
      </c>
      <c r="E145" s="126">
        <v>7</v>
      </c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</row>
    <row r="146" spans="1:16" s="195" customFormat="1" x14ac:dyDescent="0.25">
      <c r="A146" s="126">
        <v>31</v>
      </c>
      <c r="B146" s="126"/>
      <c r="C146" s="240" t="s">
        <v>624</v>
      </c>
      <c r="D146" s="126" t="s">
        <v>275</v>
      </c>
      <c r="E146" s="126">
        <v>2</v>
      </c>
      <c r="F146" s="123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</row>
    <row r="147" spans="1:16" s="195" customFormat="1" x14ac:dyDescent="0.25">
      <c r="A147" s="126">
        <v>32</v>
      </c>
      <c r="B147" s="126"/>
      <c r="C147" s="240" t="s">
        <v>551</v>
      </c>
      <c r="D147" s="126" t="s">
        <v>275</v>
      </c>
      <c r="E147" s="126">
        <v>2</v>
      </c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</row>
    <row r="148" spans="1:16" s="195" customFormat="1" x14ac:dyDescent="0.25">
      <c r="A148" s="126">
        <v>33</v>
      </c>
      <c r="B148" s="126"/>
      <c r="C148" s="240" t="s">
        <v>552</v>
      </c>
      <c r="D148" s="126" t="s">
        <v>275</v>
      </c>
      <c r="E148" s="126">
        <v>2</v>
      </c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</row>
    <row r="149" spans="1:16" s="195" customFormat="1" x14ac:dyDescent="0.25">
      <c r="A149" s="126">
        <v>34</v>
      </c>
      <c r="B149" s="126"/>
      <c r="C149" s="240" t="s">
        <v>625</v>
      </c>
      <c r="D149" s="126" t="s">
        <v>275</v>
      </c>
      <c r="E149" s="126">
        <v>4</v>
      </c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</row>
    <row r="150" spans="1:16" s="195" customFormat="1" x14ac:dyDescent="0.25">
      <c r="A150" s="126">
        <v>35</v>
      </c>
      <c r="B150" s="126"/>
      <c r="C150" s="240" t="s">
        <v>626</v>
      </c>
      <c r="D150" s="126" t="s">
        <v>275</v>
      </c>
      <c r="E150" s="126">
        <v>2</v>
      </c>
      <c r="F150" s="123"/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</row>
    <row r="151" spans="1:16" s="195" customFormat="1" x14ac:dyDescent="0.25">
      <c r="A151" s="126">
        <v>36</v>
      </c>
      <c r="B151" s="126"/>
      <c r="C151" s="240" t="s">
        <v>557</v>
      </c>
      <c r="D151" s="126" t="s">
        <v>275</v>
      </c>
      <c r="E151" s="126">
        <v>2</v>
      </c>
      <c r="F151" s="123"/>
      <c r="G151" s="123"/>
      <c r="H151" s="123"/>
      <c r="I151" s="123"/>
      <c r="J151" s="123"/>
      <c r="K151" s="123"/>
      <c r="L151" s="123"/>
      <c r="M151" s="123"/>
      <c r="N151" s="123"/>
      <c r="O151" s="123"/>
      <c r="P151" s="123"/>
    </row>
    <row r="152" spans="1:16" s="195" customFormat="1" x14ac:dyDescent="0.25">
      <c r="A152" s="126">
        <v>37</v>
      </c>
      <c r="B152" s="126"/>
      <c r="C152" s="240" t="s">
        <v>627</v>
      </c>
      <c r="D152" s="126" t="s">
        <v>275</v>
      </c>
      <c r="E152" s="126">
        <v>2</v>
      </c>
      <c r="F152" s="123"/>
      <c r="G152" s="123"/>
      <c r="H152" s="123"/>
      <c r="I152" s="123"/>
      <c r="J152" s="123"/>
      <c r="K152" s="123"/>
      <c r="L152" s="123"/>
      <c r="M152" s="123"/>
      <c r="N152" s="123"/>
      <c r="O152" s="123"/>
      <c r="P152" s="123"/>
    </row>
    <row r="153" spans="1:16" s="195" customFormat="1" x14ac:dyDescent="0.25">
      <c r="A153" s="126">
        <v>38</v>
      </c>
      <c r="B153" s="126"/>
      <c r="C153" s="240" t="s">
        <v>558</v>
      </c>
      <c r="D153" s="126" t="s">
        <v>275</v>
      </c>
      <c r="E153" s="126">
        <v>4</v>
      </c>
      <c r="F153" s="123"/>
      <c r="G153" s="123"/>
      <c r="H153" s="123"/>
      <c r="I153" s="123"/>
      <c r="J153" s="123"/>
      <c r="K153" s="123"/>
      <c r="L153" s="123"/>
      <c r="M153" s="123"/>
      <c r="N153" s="123"/>
      <c r="O153" s="123"/>
      <c r="P153" s="123"/>
    </row>
    <row r="154" spans="1:16" s="195" customFormat="1" x14ac:dyDescent="0.25">
      <c r="A154" s="126">
        <v>39</v>
      </c>
      <c r="B154" s="126"/>
      <c r="C154" s="240" t="s">
        <v>559</v>
      </c>
      <c r="D154" s="126" t="s">
        <v>275</v>
      </c>
      <c r="E154" s="126">
        <v>2</v>
      </c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</row>
    <row r="155" spans="1:16" s="195" customFormat="1" x14ac:dyDescent="0.25">
      <c r="A155" s="126">
        <v>40</v>
      </c>
      <c r="B155" s="126"/>
      <c r="C155" s="240" t="s">
        <v>628</v>
      </c>
      <c r="D155" s="126" t="s">
        <v>275</v>
      </c>
      <c r="E155" s="126">
        <v>2</v>
      </c>
      <c r="F155" s="123"/>
      <c r="G155" s="123"/>
      <c r="H155" s="123"/>
      <c r="I155" s="123"/>
      <c r="J155" s="123"/>
      <c r="K155" s="123"/>
      <c r="L155" s="123"/>
      <c r="M155" s="123"/>
      <c r="N155" s="123"/>
      <c r="O155" s="123"/>
      <c r="P155" s="123"/>
    </row>
    <row r="156" spans="1:16" s="195" customFormat="1" ht="15.6" x14ac:dyDescent="0.25">
      <c r="A156" s="126">
        <v>41</v>
      </c>
      <c r="B156" s="126"/>
      <c r="C156" s="240" t="s">
        <v>564</v>
      </c>
      <c r="D156" s="126" t="s">
        <v>439</v>
      </c>
      <c r="E156" s="126">
        <v>30</v>
      </c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</row>
    <row r="157" spans="1:16" s="195" customFormat="1" x14ac:dyDescent="0.25">
      <c r="A157" s="126">
        <v>42</v>
      </c>
      <c r="B157" s="126"/>
      <c r="C157" s="240" t="s">
        <v>568</v>
      </c>
      <c r="D157" s="126" t="s">
        <v>275</v>
      </c>
      <c r="E157" s="126">
        <v>6</v>
      </c>
      <c r="F157" s="123"/>
      <c r="G157" s="123"/>
      <c r="H157" s="123"/>
      <c r="I157" s="123"/>
      <c r="J157" s="123"/>
      <c r="K157" s="123"/>
      <c r="L157" s="123"/>
      <c r="M157" s="123"/>
      <c r="N157" s="123"/>
      <c r="O157" s="123"/>
      <c r="P157" s="123"/>
    </row>
    <row r="158" spans="1:16" s="195" customFormat="1" x14ac:dyDescent="0.25">
      <c r="A158" s="126">
        <v>43</v>
      </c>
      <c r="B158" s="126"/>
      <c r="C158" s="240" t="s">
        <v>569</v>
      </c>
      <c r="D158" s="126" t="s">
        <v>275</v>
      </c>
      <c r="E158" s="126">
        <v>5</v>
      </c>
      <c r="F158" s="123"/>
      <c r="G158" s="123"/>
      <c r="H158" s="123"/>
      <c r="I158" s="123"/>
      <c r="J158" s="123"/>
      <c r="K158" s="123"/>
      <c r="L158" s="123"/>
      <c r="M158" s="123"/>
      <c r="N158" s="123"/>
      <c r="O158" s="123"/>
      <c r="P158" s="123"/>
    </row>
    <row r="159" spans="1:16" s="195" customFormat="1" x14ac:dyDescent="0.25">
      <c r="A159" s="126">
        <v>44</v>
      </c>
      <c r="B159" s="126"/>
      <c r="C159" s="240" t="s">
        <v>570</v>
      </c>
      <c r="D159" s="126" t="s">
        <v>275</v>
      </c>
      <c r="E159" s="126">
        <v>5</v>
      </c>
      <c r="F159" s="123"/>
      <c r="G159" s="123"/>
      <c r="H159" s="123"/>
      <c r="I159" s="123"/>
      <c r="J159" s="123"/>
      <c r="K159" s="123"/>
      <c r="L159" s="123"/>
      <c r="M159" s="123"/>
      <c r="N159" s="123"/>
      <c r="O159" s="123"/>
      <c r="P159" s="123"/>
    </row>
    <row r="160" spans="1:16" s="195" customFormat="1" x14ac:dyDescent="0.25">
      <c r="A160" s="126">
        <v>45</v>
      </c>
      <c r="B160" s="126"/>
      <c r="C160" s="240" t="s">
        <v>571</v>
      </c>
      <c r="D160" s="126" t="s">
        <v>275</v>
      </c>
      <c r="E160" s="126">
        <v>28</v>
      </c>
      <c r="F160" s="123"/>
      <c r="G160" s="123"/>
      <c r="H160" s="123"/>
      <c r="I160" s="123"/>
      <c r="J160" s="123"/>
      <c r="K160" s="123"/>
      <c r="L160" s="123"/>
      <c r="M160" s="123"/>
      <c r="N160" s="123"/>
      <c r="O160" s="123"/>
      <c r="P160" s="123"/>
    </row>
    <row r="161" spans="1:16" x14ac:dyDescent="0.25">
      <c r="A161" s="126">
        <v>46</v>
      </c>
      <c r="B161" s="126"/>
      <c r="C161" s="240" t="s">
        <v>445</v>
      </c>
      <c r="D161" s="126" t="s">
        <v>334</v>
      </c>
      <c r="E161" s="126">
        <v>1</v>
      </c>
      <c r="F161" s="123"/>
      <c r="G161" s="123"/>
      <c r="H161" s="121"/>
      <c r="I161" s="123"/>
      <c r="J161" s="121"/>
      <c r="K161" s="123"/>
      <c r="L161" s="123"/>
      <c r="M161" s="123"/>
      <c r="N161" s="123"/>
      <c r="O161" s="123"/>
      <c r="P161" s="123"/>
    </row>
    <row r="162" spans="1:16" x14ac:dyDescent="0.25">
      <c r="A162" s="233"/>
      <c r="B162" s="241"/>
      <c r="C162" s="242"/>
      <c r="D162" s="241"/>
      <c r="E162" s="241"/>
      <c r="F162" s="241"/>
      <c r="G162" s="243"/>
      <c r="H162" s="243"/>
      <c r="I162" s="243"/>
      <c r="J162" s="243"/>
      <c r="K162" s="244" t="s">
        <v>629</v>
      </c>
      <c r="L162" s="245"/>
      <c r="M162" s="245"/>
      <c r="N162" s="245"/>
      <c r="O162" s="245"/>
      <c r="P162" s="245"/>
    </row>
    <row r="163" spans="1:16" x14ac:dyDescent="0.25">
      <c r="A163" s="233" t="s">
        <v>10</v>
      </c>
      <c r="B163" s="121" t="s">
        <v>10</v>
      </c>
      <c r="C163" s="317" t="s">
        <v>74</v>
      </c>
      <c r="D163" s="318"/>
      <c r="E163" s="318"/>
      <c r="F163" s="318"/>
      <c r="G163" s="318"/>
      <c r="H163" s="318"/>
      <c r="I163" s="318"/>
      <c r="J163" s="318"/>
      <c r="K163" s="319"/>
      <c r="L163" s="229"/>
      <c r="M163" s="230"/>
      <c r="N163" s="230"/>
      <c r="O163" s="231"/>
      <c r="P163" s="232"/>
    </row>
    <row r="164" spans="1:16" x14ac:dyDescent="0.25">
      <c r="A164" s="233" t="s">
        <v>10</v>
      </c>
      <c r="B164" s="121" t="s">
        <v>10</v>
      </c>
      <c r="C164" s="320" t="s">
        <v>75</v>
      </c>
      <c r="D164" s="321"/>
      <c r="E164" s="321"/>
      <c r="F164" s="321"/>
      <c r="G164" s="321"/>
      <c r="H164" s="321"/>
      <c r="I164" s="321"/>
      <c r="J164" s="321"/>
      <c r="K164" s="322"/>
      <c r="L164" s="234"/>
      <c r="M164" s="235"/>
      <c r="N164" s="235"/>
      <c r="O164" s="235"/>
      <c r="P164" s="235"/>
    </row>
    <row r="167" spans="1:16" ht="15.6" x14ac:dyDescent="0.25">
      <c r="A167" s="21" t="s">
        <v>13</v>
      </c>
      <c r="B167" s="22"/>
      <c r="C167" s="270"/>
      <c r="D167"/>
      <c r="E167"/>
      <c r="F167"/>
      <c r="G167"/>
      <c r="H167"/>
      <c r="I167"/>
      <c r="J167" s="3" t="s">
        <v>15</v>
      </c>
      <c r="K167" s="22"/>
      <c r="L167" s="270"/>
      <c r="M167" s="270"/>
      <c r="N167" s="270"/>
      <c r="O167"/>
      <c r="P167"/>
    </row>
  </sheetData>
  <mergeCells count="12">
    <mergeCell ref="B86:F86"/>
    <mergeCell ref="B114:F114"/>
    <mergeCell ref="B133:F133"/>
    <mergeCell ref="C163:K163"/>
    <mergeCell ref="C164:K164"/>
    <mergeCell ref="B65:F65"/>
    <mergeCell ref="A1:P1"/>
    <mergeCell ref="N8:O8"/>
    <mergeCell ref="D10:D11"/>
    <mergeCell ref="E10:E11"/>
    <mergeCell ref="F10:K10"/>
    <mergeCell ref="L10:P10"/>
  </mergeCells>
  <pageMargins left="0.23622047244094491" right="0.15748031496062992" top="0.51181102362204722" bottom="0.43307086614173229" header="0.51181102362204722" footer="0.51181102362204722"/>
  <pageSetup paperSize="9" scale="84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47"/>
  <sheetViews>
    <sheetView showZeros="0" zoomScale="81" zoomScaleNormal="81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6" max="6" width="11.6640625" bestFit="1" customWidth="1"/>
    <col min="12" max="12" width="9.77734375" bestFit="1" customWidth="1"/>
    <col min="14" max="16" width="10" customWidth="1"/>
    <col min="18" max="18" width="9.33203125" customWidth="1"/>
  </cols>
  <sheetData>
    <row r="1" spans="1:18" s="6" customFormat="1" ht="15.6" x14ac:dyDescent="0.3">
      <c r="A1" s="298" t="s">
        <v>630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18" s="6" customFormat="1" ht="15.6" x14ac:dyDescent="0.3">
      <c r="A2" s="70"/>
      <c r="B2" s="70"/>
      <c r="C2" s="70"/>
      <c r="D2" s="70"/>
      <c r="E2" s="70"/>
      <c r="F2" s="70"/>
      <c r="G2" s="70" t="s">
        <v>37</v>
      </c>
      <c r="H2" s="70"/>
      <c r="I2" s="70"/>
      <c r="J2" s="70"/>
      <c r="K2" s="70"/>
      <c r="L2" s="70"/>
      <c r="M2" s="70"/>
      <c r="N2" s="70"/>
      <c r="O2" s="70"/>
      <c r="P2" s="70"/>
    </row>
    <row r="3" spans="1:18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8" s="6" customFormat="1" ht="15.6" x14ac:dyDescent="0.25">
      <c r="A4" s="8" t="s">
        <v>1</v>
      </c>
      <c r="B4" s="48"/>
    </row>
    <row r="5" spans="1:18" s="6" customFormat="1" ht="15.6" x14ac:dyDescent="0.25">
      <c r="A5" s="8" t="s">
        <v>2</v>
      </c>
      <c r="B5" s="48"/>
    </row>
    <row r="6" spans="1:18" s="6" customFormat="1" ht="15.6" x14ac:dyDescent="0.25">
      <c r="A6" s="8"/>
      <c r="B6" s="48"/>
    </row>
    <row r="7" spans="1:18" s="6" customFormat="1" ht="15.6" x14ac:dyDescent="0.25">
      <c r="A7" s="2"/>
      <c r="B7" s="48"/>
    </row>
    <row r="8" spans="1:18" s="6" customFormat="1" x14ac:dyDescent="0.25">
      <c r="A8" s="49"/>
      <c r="L8" s="6" t="s">
        <v>48</v>
      </c>
      <c r="N8" s="299">
        <f>P44</f>
        <v>0</v>
      </c>
      <c r="O8" s="299"/>
    </row>
    <row r="9" spans="1:18" s="6" customFormat="1" x14ac:dyDescent="0.25">
      <c r="A9" s="21"/>
      <c r="N9" s="279"/>
      <c r="O9" s="279"/>
    </row>
    <row r="10" spans="1:18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  <c r="R10" s="53"/>
    </row>
    <row r="11" spans="1:18" s="54" customFormat="1" ht="46.2" x14ac:dyDescent="0.25">
      <c r="A11" s="55" t="s">
        <v>7</v>
      </c>
      <c r="B11" s="56"/>
      <c r="C11" s="57" t="s">
        <v>55</v>
      </c>
      <c r="D11" s="300"/>
      <c r="E11" s="300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18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18" s="6" customFormat="1" ht="26.4" x14ac:dyDescent="0.25">
      <c r="A13" s="103">
        <v>1</v>
      </c>
      <c r="B13" s="103"/>
      <c r="C13" s="83" t="s">
        <v>631</v>
      </c>
      <c r="D13" s="84" t="s">
        <v>71</v>
      </c>
      <c r="E13" s="85">
        <v>2</v>
      </c>
      <c r="F13" s="62"/>
      <c r="G13" s="62"/>
      <c r="H13" s="123"/>
      <c r="I13" s="123"/>
      <c r="J13" s="123"/>
      <c r="K13" s="62"/>
      <c r="L13" s="62"/>
      <c r="M13" s="62"/>
      <c r="N13" s="62"/>
      <c r="O13" s="62"/>
      <c r="P13" s="62"/>
    </row>
    <row r="14" spans="1:18" s="6" customFormat="1" x14ac:dyDescent="0.25">
      <c r="A14" s="103">
        <v>2</v>
      </c>
      <c r="B14" s="103"/>
      <c r="C14" s="83" t="s">
        <v>632</v>
      </c>
      <c r="D14" s="84" t="s">
        <v>71</v>
      </c>
      <c r="E14" s="85">
        <v>2</v>
      </c>
      <c r="F14" s="62"/>
      <c r="G14" s="62"/>
      <c r="H14" s="123"/>
      <c r="I14" s="123"/>
      <c r="J14" s="123"/>
      <c r="K14" s="62"/>
      <c r="L14" s="62"/>
      <c r="M14" s="62"/>
      <c r="N14" s="62"/>
      <c r="O14" s="62"/>
      <c r="P14" s="62"/>
    </row>
    <row r="15" spans="1:18" s="6" customFormat="1" x14ac:dyDescent="0.25">
      <c r="A15" s="103">
        <f>A14+1</f>
        <v>3</v>
      </c>
      <c r="B15" s="103"/>
      <c r="C15" s="83" t="s">
        <v>633</v>
      </c>
      <c r="D15" s="84" t="s">
        <v>71</v>
      </c>
      <c r="E15" s="85">
        <v>24</v>
      </c>
      <c r="F15" s="62"/>
      <c r="G15" s="62"/>
      <c r="H15" s="123"/>
      <c r="I15" s="123"/>
      <c r="J15" s="123"/>
      <c r="K15" s="62"/>
      <c r="L15" s="62"/>
      <c r="M15" s="62"/>
      <c r="N15" s="62"/>
      <c r="O15" s="62"/>
      <c r="P15" s="62"/>
      <c r="R15" s="139"/>
    </row>
    <row r="16" spans="1:18" s="6" customFormat="1" ht="26.4" x14ac:dyDescent="0.25">
      <c r="A16" s="103">
        <f t="shared" ref="A16:A41" si="0">A15+1</f>
        <v>4</v>
      </c>
      <c r="B16" s="103"/>
      <c r="C16" s="83" t="s">
        <v>634</v>
      </c>
      <c r="D16" s="84" t="s">
        <v>71</v>
      </c>
      <c r="E16" s="85">
        <v>2</v>
      </c>
      <c r="F16" s="62"/>
      <c r="G16" s="62"/>
      <c r="H16" s="123"/>
      <c r="I16" s="123"/>
      <c r="J16" s="123"/>
      <c r="K16" s="62"/>
      <c r="L16" s="62"/>
      <c r="M16" s="62"/>
      <c r="N16" s="62"/>
      <c r="O16" s="62"/>
      <c r="P16" s="62"/>
    </row>
    <row r="17" spans="1:18" s="6" customFormat="1" x14ac:dyDescent="0.25">
      <c r="A17" s="103">
        <f t="shared" si="0"/>
        <v>5</v>
      </c>
      <c r="B17" s="103"/>
      <c r="C17" s="83" t="s">
        <v>635</v>
      </c>
      <c r="D17" s="84" t="s">
        <v>71</v>
      </c>
      <c r="E17" s="85">
        <v>4</v>
      </c>
      <c r="F17" s="62"/>
      <c r="G17" s="62"/>
      <c r="H17" s="123"/>
      <c r="I17" s="123"/>
      <c r="J17" s="123"/>
      <c r="K17" s="62"/>
      <c r="L17" s="62"/>
      <c r="M17" s="62"/>
      <c r="N17" s="62"/>
      <c r="O17" s="62"/>
      <c r="P17" s="62"/>
    </row>
    <row r="18" spans="1:18" s="6" customFormat="1" ht="26.4" x14ac:dyDescent="0.25">
      <c r="A18" s="103">
        <f t="shared" si="0"/>
        <v>6</v>
      </c>
      <c r="B18" s="103"/>
      <c r="C18" s="83" t="s">
        <v>636</v>
      </c>
      <c r="D18" s="84" t="s">
        <v>194</v>
      </c>
      <c r="E18" s="85">
        <v>5</v>
      </c>
      <c r="F18" s="62"/>
      <c r="G18" s="62"/>
      <c r="H18" s="123"/>
      <c r="I18" s="123"/>
      <c r="J18" s="123"/>
      <c r="K18" s="62"/>
      <c r="L18" s="62"/>
      <c r="M18" s="62"/>
      <c r="N18" s="62"/>
      <c r="O18" s="62"/>
      <c r="P18" s="62"/>
    </row>
    <row r="19" spans="1:18" s="6" customFormat="1" ht="26.4" x14ac:dyDescent="0.25">
      <c r="A19" s="103">
        <f t="shared" si="0"/>
        <v>7</v>
      </c>
      <c r="B19" s="103"/>
      <c r="C19" s="83" t="s">
        <v>637</v>
      </c>
      <c r="D19" s="84" t="s">
        <v>194</v>
      </c>
      <c r="E19" s="85">
        <v>6</v>
      </c>
      <c r="F19" s="62"/>
      <c r="G19" s="62"/>
      <c r="H19" s="123"/>
      <c r="I19" s="123"/>
      <c r="J19" s="123"/>
      <c r="K19" s="62"/>
      <c r="L19" s="62"/>
      <c r="M19" s="62"/>
      <c r="N19" s="62"/>
      <c r="O19" s="62"/>
      <c r="P19" s="62"/>
      <c r="R19" s="139"/>
    </row>
    <row r="20" spans="1:18" s="6" customFormat="1" x14ac:dyDescent="0.25">
      <c r="A20" s="103">
        <f t="shared" si="0"/>
        <v>8</v>
      </c>
      <c r="B20" s="103"/>
      <c r="C20" s="83" t="s">
        <v>638</v>
      </c>
      <c r="D20" s="84" t="s">
        <v>194</v>
      </c>
      <c r="E20" s="85">
        <v>11</v>
      </c>
      <c r="F20" s="62"/>
      <c r="G20" s="62"/>
      <c r="H20" s="123"/>
      <c r="I20" s="123"/>
      <c r="J20" s="123"/>
      <c r="K20" s="62"/>
      <c r="L20" s="62"/>
      <c r="M20" s="62"/>
      <c r="N20" s="62"/>
      <c r="O20" s="62"/>
      <c r="P20" s="62"/>
    </row>
    <row r="21" spans="1:18" s="6" customFormat="1" x14ac:dyDescent="0.25">
      <c r="A21" s="103">
        <f t="shared" si="0"/>
        <v>9</v>
      </c>
      <c r="B21" s="103"/>
      <c r="C21" s="83" t="s">
        <v>639</v>
      </c>
      <c r="D21" s="84" t="s">
        <v>71</v>
      </c>
      <c r="E21" s="85">
        <v>11</v>
      </c>
      <c r="F21" s="62"/>
      <c r="G21" s="62"/>
      <c r="H21" s="123"/>
      <c r="I21" s="123"/>
      <c r="J21" s="123"/>
      <c r="K21" s="62"/>
      <c r="L21" s="62"/>
      <c r="M21" s="62"/>
      <c r="N21" s="62"/>
      <c r="O21" s="62"/>
      <c r="P21" s="62"/>
    </row>
    <row r="22" spans="1:18" s="6" customFormat="1" x14ac:dyDescent="0.25">
      <c r="A22" s="103">
        <f t="shared" si="0"/>
        <v>10</v>
      </c>
      <c r="B22" s="103"/>
      <c r="C22" s="83" t="s">
        <v>640</v>
      </c>
      <c r="D22" s="84" t="s">
        <v>71</v>
      </c>
      <c r="E22" s="85">
        <v>24</v>
      </c>
      <c r="F22" s="62"/>
      <c r="G22" s="62"/>
      <c r="H22" s="123"/>
      <c r="I22" s="123"/>
      <c r="J22" s="123"/>
      <c r="K22" s="62"/>
      <c r="L22" s="62"/>
      <c r="M22" s="62"/>
      <c r="N22" s="62"/>
      <c r="O22" s="62"/>
      <c r="P22" s="62"/>
    </row>
    <row r="23" spans="1:18" s="6" customFormat="1" x14ac:dyDescent="0.25">
      <c r="A23" s="103">
        <f t="shared" si="0"/>
        <v>11</v>
      </c>
      <c r="B23" s="103"/>
      <c r="C23" s="83" t="s">
        <v>641</v>
      </c>
      <c r="D23" s="84" t="s">
        <v>65</v>
      </c>
      <c r="E23" s="85">
        <v>65</v>
      </c>
      <c r="F23" s="62"/>
      <c r="G23" s="62"/>
      <c r="H23" s="123"/>
      <c r="I23" s="123"/>
      <c r="J23" s="123"/>
      <c r="K23" s="62"/>
      <c r="L23" s="62"/>
      <c r="M23" s="62"/>
      <c r="N23" s="62"/>
      <c r="O23" s="62"/>
      <c r="P23" s="62"/>
    </row>
    <row r="24" spans="1:18" s="6" customFormat="1" ht="26.4" x14ac:dyDescent="0.25">
      <c r="A24" s="103">
        <f t="shared" si="0"/>
        <v>12</v>
      </c>
      <c r="B24" s="103"/>
      <c r="C24" s="83" t="s">
        <v>642</v>
      </c>
      <c r="D24" s="84" t="s">
        <v>65</v>
      </c>
      <c r="E24" s="85">
        <v>800</v>
      </c>
      <c r="F24" s="62"/>
      <c r="G24" s="62"/>
      <c r="H24" s="123"/>
      <c r="I24" s="123"/>
      <c r="J24" s="123"/>
      <c r="K24" s="62"/>
      <c r="L24" s="62"/>
      <c r="M24" s="62"/>
      <c r="N24" s="62"/>
      <c r="O24" s="62"/>
      <c r="P24" s="62"/>
    </row>
    <row r="25" spans="1:18" s="6" customFormat="1" ht="26.4" x14ac:dyDescent="0.25">
      <c r="A25" s="103">
        <f t="shared" si="0"/>
        <v>13</v>
      </c>
      <c r="B25" s="103"/>
      <c r="C25" s="83" t="s">
        <v>643</v>
      </c>
      <c r="D25" s="84" t="s">
        <v>65</v>
      </c>
      <c r="E25" s="85">
        <v>80</v>
      </c>
      <c r="F25" s="62"/>
      <c r="G25" s="62"/>
      <c r="H25" s="123"/>
      <c r="I25" s="123"/>
      <c r="J25" s="123"/>
      <c r="K25" s="62"/>
      <c r="L25" s="62"/>
      <c r="M25" s="62"/>
      <c r="N25" s="62"/>
      <c r="O25" s="62"/>
      <c r="P25" s="62"/>
    </row>
    <row r="26" spans="1:18" s="6" customFormat="1" x14ac:dyDescent="0.25">
      <c r="A26" s="103">
        <f t="shared" si="0"/>
        <v>14</v>
      </c>
      <c r="B26" s="103"/>
      <c r="C26" s="83" t="s">
        <v>644</v>
      </c>
      <c r="D26" s="84" t="s">
        <v>71</v>
      </c>
      <c r="E26" s="85">
        <v>18</v>
      </c>
      <c r="F26" s="62"/>
      <c r="G26" s="62"/>
      <c r="H26" s="123"/>
      <c r="I26" s="123"/>
      <c r="J26" s="123"/>
      <c r="K26" s="62"/>
      <c r="L26" s="62"/>
      <c r="M26" s="62"/>
      <c r="N26" s="62"/>
      <c r="O26" s="62"/>
      <c r="P26" s="62"/>
    </row>
    <row r="27" spans="1:18" s="6" customFormat="1" x14ac:dyDescent="0.25">
      <c r="A27" s="103">
        <f t="shared" si="0"/>
        <v>15</v>
      </c>
      <c r="B27" s="103"/>
      <c r="C27" s="83" t="s">
        <v>645</v>
      </c>
      <c r="D27" s="84" t="s">
        <v>71</v>
      </c>
      <c r="E27" s="85">
        <v>10</v>
      </c>
      <c r="F27" s="62"/>
      <c r="G27" s="62"/>
      <c r="H27" s="123"/>
      <c r="I27" s="123"/>
      <c r="J27" s="123"/>
      <c r="K27" s="62"/>
      <c r="L27" s="62"/>
      <c r="M27" s="62"/>
      <c r="N27" s="62"/>
      <c r="O27" s="62"/>
      <c r="P27" s="62"/>
    </row>
    <row r="28" spans="1:18" s="6" customFormat="1" x14ac:dyDescent="0.25">
      <c r="A28" s="103">
        <f t="shared" si="0"/>
        <v>16</v>
      </c>
      <c r="B28" s="103"/>
      <c r="C28" s="83" t="s">
        <v>646</v>
      </c>
      <c r="D28" s="84" t="s">
        <v>65</v>
      </c>
      <c r="E28" s="85">
        <v>35</v>
      </c>
      <c r="F28" s="62"/>
      <c r="G28" s="62"/>
      <c r="H28" s="123"/>
      <c r="I28" s="123"/>
      <c r="J28" s="123"/>
      <c r="K28" s="62"/>
      <c r="L28" s="62"/>
      <c r="M28" s="62"/>
      <c r="N28" s="62"/>
      <c r="O28" s="62"/>
      <c r="P28" s="62"/>
    </row>
    <row r="29" spans="1:18" s="6" customFormat="1" x14ac:dyDescent="0.25">
      <c r="A29" s="103">
        <f t="shared" si="0"/>
        <v>17</v>
      </c>
      <c r="B29" s="103"/>
      <c r="C29" s="83" t="s">
        <v>647</v>
      </c>
      <c r="D29" s="84" t="s">
        <v>65</v>
      </c>
      <c r="E29" s="85">
        <v>6</v>
      </c>
      <c r="F29" s="62"/>
      <c r="G29" s="62"/>
      <c r="H29" s="123"/>
      <c r="I29" s="123"/>
      <c r="J29" s="123"/>
      <c r="K29" s="62"/>
      <c r="L29" s="62"/>
      <c r="M29" s="62"/>
      <c r="N29" s="62"/>
      <c r="O29" s="62"/>
      <c r="P29" s="62"/>
    </row>
    <row r="30" spans="1:18" s="6" customFormat="1" ht="26.4" x14ac:dyDescent="0.25">
      <c r="A30" s="103">
        <f t="shared" si="0"/>
        <v>18</v>
      </c>
      <c r="B30" s="103"/>
      <c r="C30" s="83" t="s">
        <v>648</v>
      </c>
      <c r="D30" s="84" t="s">
        <v>65</v>
      </c>
      <c r="E30" s="85">
        <v>33</v>
      </c>
      <c r="F30" s="62"/>
      <c r="G30" s="62"/>
      <c r="H30" s="123"/>
      <c r="I30" s="123"/>
      <c r="J30" s="123"/>
      <c r="K30" s="62"/>
      <c r="L30" s="62"/>
      <c r="M30" s="62"/>
      <c r="N30" s="62"/>
      <c r="O30" s="62"/>
      <c r="P30" s="62"/>
    </row>
    <row r="31" spans="1:18" s="6" customFormat="1" ht="26.4" x14ac:dyDescent="0.25">
      <c r="A31" s="103">
        <f t="shared" si="0"/>
        <v>19</v>
      </c>
      <c r="B31" s="103"/>
      <c r="C31" s="83" t="s">
        <v>649</v>
      </c>
      <c r="D31" s="84" t="s">
        <v>71</v>
      </c>
      <c r="E31" s="85">
        <v>1</v>
      </c>
      <c r="F31" s="62"/>
      <c r="G31" s="62"/>
      <c r="H31" s="123"/>
      <c r="I31" s="123"/>
      <c r="J31" s="123"/>
      <c r="K31" s="62"/>
      <c r="L31" s="62"/>
      <c r="M31" s="62"/>
      <c r="N31" s="62"/>
      <c r="O31" s="62"/>
      <c r="P31" s="62"/>
    </row>
    <row r="32" spans="1:18" s="6" customFormat="1" ht="26.4" x14ac:dyDescent="0.25">
      <c r="A32" s="103">
        <f t="shared" si="0"/>
        <v>20</v>
      </c>
      <c r="B32" s="103"/>
      <c r="C32" s="83" t="s">
        <v>650</v>
      </c>
      <c r="D32" s="84" t="s">
        <v>71</v>
      </c>
      <c r="E32" s="85">
        <v>1</v>
      </c>
      <c r="F32" s="62"/>
      <c r="G32" s="62"/>
      <c r="H32" s="123"/>
      <c r="I32" s="123"/>
      <c r="J32" s="123"/>
      <c r="K32" s="62"/>
      <c r="L32" s="62"/>
      <c r="M32" s="62"/>
      <c r="N32" s="62"/>
      <c r="O32" s="62"/>
      <c r="P32" s="62"/>
    </row>
    <row r="33" spans="1:16" s="6" customFormat="1" x14ac:dyDescent="0.25">
      <c r="A33" s="103">
        <f t="shared" si="0"/>
        <v>21</v>
      </c>
      <c r="B33" s="103"/>
      <c r="C33" s="83" t="s">
        <v>651</v>
      </c>
      <c r="D33" s="84" t="s">
        <v>71</v>
      </c>
      <c r="E33" s="85">
        <v>1</v>
      </c>
      <c r="F33" s="62"/>
      <c r="G33" s="62"/>
      <c r="H33" s="123"/>
      <c r="I33" s="123"/>
      <c r="J33" s="123"/>
      <c r="K33" s="62"/>
      <c r="L33" s="62"/>
      <c r="M33" s="62"/>
      <c r="N33" s="62"/>
      <c r="O33" s="62"/>
      <c r="P33" s="62"/>
    </row>
    <row r="34" spans="1:16" s="6" customFormat="1" ht="26.4" x14ac:dyDescent="0.25">
      <c r="A34" s="103">
        <f t="shared" si="0"/>
        <v>22</v>
      </c>
      <c r="B34" s="103"/>
      <c r="C34" s="83" t="s">
        <v>652</v>
      </c>
      <c r="D34" s="84" t="s">
        <v>71</v>
      </c>
      <c r="E34" s="85">
        <v>1</v>
      </c>
      <c r="F34" s="62"/>
      <c r="G34" s="62"/>
      <c r="H34" s="123"/>
      <c r="I34" s="123"/>
      <c r="J34" s="123"/>
      <c r="K34" s="62"/>
      <c r="L34" s="62"/>
      <c r="M34" s="62"/>
      <c r="N34" s="62"/>
      <c r="O34" s="62"/>
      <c r="P34" s="62"/>
    </row>
    <row r="35" spans="1:16" s="6" customFormat="1" x14ac:dyDescent="0.25">
      <c r="A35" s="103">
        <f t="shared" si="0"/>
        <v>23</v>
      </c>
      <c r="B35" s="103"/>
      <c r="C35" s="83" t="s">
        <v>653</v>
      </c>
      <c r="D35" s="84" t="s">
        <v>65</v>
      </c>
      <c r="E35" s="85">
        <v>20</v>
      </c>
      <c r="F35" s="62"/>
      <c r="G35" s="62"/>
      <c r="H35" s="123"/>
      <c r="I35" s="123"/>
      <c r="J35" s="123"/>
      <c r="K35" s="62"/>
      <c r="L35" s="62"/>
      <c r="M35" s="62"/>
      <c r="N35" s="62"/>
      <c r="O35" s="62"/>
      <c r="P35" s="62"/>
    </row>
    <row r="36" spans="1:16" s="6" customFormat="1" x14ac:dyDescent="0.25">
      <c r="A36" s="103">
        <f t="shared" si="0"/>
        <v>24</v>
      </c>
      <c r="B36" s="103"/>
      <c r="C36" s="83" t="s">
        <v>654</v>
      </c>
      <c r="D36" s="84" t="s">
        <v>65</v>
      </c>
      <c r="E36" s="85">
        <v>5</v>
      </c>
      <c r="F36" s="62"/>
      <c r="G36" s="62"/>
      <c r="H36" s="123"/>
      <c r="I36" s="123"/>
      <c r="J36" s="123"/>
      <c r="K36" s="62"/>
      <c r="L36" s="62"/>
      <c r="M36" s="62"/>
      <c r="N36" s="62"/>
      <c r="O36" s="62"/>
      <c r="P36" s="62"/>
    </row>
    <row r="37" spans="1:16" s="6" customFormat="1" x14ac:dyDescent="0.25">
      <c r="A37" s="103">
        <f t="shared" si="0"/>
        <v>25</v>
      </c>
      <c r="B37" s="103"/>
      <c r="C37" s="83" t="s">
        <v>655</v>
      </c>
      <c r="D37" s="84" t="s">
        <v>71</v>
      </c>
      <c r="E37" s="85">
        <v>1</v>
      </c>
      <c r="F37" s="62"/>
      <c r="G37" s="62"/>
      <c r="H37" s="123"/>
      <c r="I37" s="123"/>
      <c r="J37" s="123"/>
      <c r="K37" s="62"/>
      <c r="L37" s="62"/>
      <c r="M37" s="62"/>
      <c r="N37" s="62"/>
      <c r="O37" s="62"/>
      <c r="P37" s="62"/>
    </row>
    <row r="38" spans="1:16" s="6" customFormat="1" x14ac:dyDescent="0.25">
      <c r="A38" s="140">
        <f t="shared" si="0"/>
        <v>26</v>
      </c>
      <c r="B38" s="140"/>
      <c r="C38" s="141" t="s">
        <v>656</v>
      </c>
      <c r="D38" s="142" t="s">
        <v>65</v>
      </c>
      <c r="E38" s="143">
        <v>4</v>
      </c>
      <c r="F38" s="62"/>
      <c r="G38" s="62"/>
      <c r="H38" s="123"/>
      <c r="I38" s="123"/>
      <c r="J38" s="123"/>
      <c r="K38" s="62"/>
      <c r="L38" s="62"/>
      <c r="M38" s="62"/>
      <c r="N38" s="62"/>
      <c r="O38" s="62"/>
      <c r="P38" s="62"/>
    </row>
    <row r="39" spans="1:16" s="6" customFormat="1" x14ac:dyDescent="0.25">
      <c r="A39" s="103">
        <f t="shared" si="0"/>
        <v>27</v>
      </c>
      <c r="B39" s="92"/>
      <c r="C39" s="145" t="s">
        <v>657</v>
      </c>
      <c r="D39" s="146" t="s">
        <v>194</v>
      </c>
      <c r="E39" s="93">
        <v>1</v>
      </c>
      <c r="F39" s="62"/>
      <c r="G39" s="62"/>
      <c r="H39" s="123"/>
      <c r="I39" s="123"/>
      <c r="J39" s="123"/>
      <c r="K39" s="62"/>
      <c r="L39" s="62"/>
      <c r="M39" s="62"/>
      <c r="N39" s="62"/>
      <c r="O39" s="62"/>
      <c r="P39" s="62"/>
    </row>
    <row r="40" spans="1:16" ht="26.4" x14ac:dyDescent="0.25">
      <c r="A40" s="103">
        <f t="shared" si="0"/>
        <v>28</v>
      </c>
      <c r="B40" s="92"/>
      <c r="C40" s="145" t="s">
        <v>658</v>
      </c>
      <c r="D40" s="146" t="s">
        <v>194</v>
      </c>
      <c r="E40" s="93">
        <v>1</v>
      </c>
      <c r="F40" s="62"/>
      <c r="G40" s="62"/>
      <c r="H40" s="123"/>
      <c r="I40" s="123"/>
      <c r="J40" s="123"/>
      <c r="K40" s="62"/>
      <c r="L40" s="62"/>
      <c r="M40" s="62"/>
      <c r="N40" s="62"/>
      <c r="O40" s="62"/>
      <c r="P40" s="62"/>
    </row>
    <row r="41" spans="1:16" x14ac:dyDescent="0.25">
      <c r="A41" s="103">
        <f t="shared" si="0"/>
        <v>29</v>
      </c>
      <c r="B41" s="92"/>
      <c r="C41" s="145" t="s">
        <v>659</v>
      </c>
      <c r="D41" s="146" t="s">
        <v>194</v>
      </c>
      <c r="E41" s="93">
        <v>1</v>
      </c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</row>
    <row r="42" spans="1:16" x14ac:dyDescent="0.25">
      <c r="A42" s="144"/>
      <c r="B42" s="71" t="s">
        <v>10</v>
      </c>
      <c r="C42" s="323" t="s">
        <v>11</v>
      </c>
      <c r="D42" s="323"/>
      <c r="E42" s="71" t="s">
        <v>10</v>
      </c>
      <c r="F42" s="71" t="s">
        <v>10</v>
      </c>
      <c r="G42" s="60" t="s">
        <v>10</v>
      </c>
      <c r="H42" s="60" t="s">
        <v>10</v>
      </c>
      <c r="I42" s="60" t="s">
        <v>10</v>
      </c>
      <c r="J42" s="60" t="s">
        <v>10</v>
      </c>
      <c r="K42" s="60" t="s">
        <v>10</v>
      </c>
      <c r="L42" s="66"/>
      <c r="M42" s="66"/>
      <c r="N42" s="66"/>
      <c r="O42" s="66"/>
      <c r="P42" s="66"/>
    </row>
    <row r="43" spans="1:16" x14ac:dyDescent="0.25">
      <c r="A43" s="65" t="s">
        <v>10</v>
      </c>
      <c r="B43" s="60" t="s">
        <v>10</v>
      </c>
      <c r="C43" s="308" t="s">
        <v>74</v>
      </c>
      <c r="D43" s="309"/>
      <c r="E43" s="309"/>
      <c r="F43" s="309"/>
      <c r="G43" s="309"/>
      <c r="H43" s="309"/>
      <c r="I43" s="309"/>
      <c r="J43" s="309"/>
      <c r="K43" s="310"/>
      <c r="L43" s="67"/>
      <c r="M43" s="79"/>
      <c r="N43" s="79"/>
      <c r="O43" s="36"/>
      <c r="P43" s="72"/>
    </row>
    <row r="44" spans="1:16" x14ac:dyDescent="0.25">
      <c r="A44" s="65" t="s">
        <v>10</v>
      </c>
      <c r="B44" s="60" t="s">
        <v>10</v>
      </c>
      <c r="C44" s="295" t="s">
        <v>75</v>
      </c>
      <c r="D44" s="296"/>
      <c r="E44" s="296"/>
      <c r="F44" s="296"/>
      <c r="G44" s="296"/>
      <c r="H44" s="296"/>
      <c r="I44" s="296"/>
      <c r="J44" s="296"/>
      <c r="K44" s="297"/>
      <c r="L44" s="68"/>
      <c r="M44" s="69"/>
      <c r="N44" s="69"/>
      <c r="O44" s="69"/>
      <c r="P44" s="69"/>
    </row>
    <row r="47" spans="1:16" ht="15.6" x14ac:dyDescent="0.25">
      <c r="A47" s="21" t="s">
        <v>13</v>
      </c>
      <c r="B47" s="22"/>
      <c r="C47" s="270"/>
      <c r="J47" s="3" t="s">
        <v>15</v>
      </c>
      <c r="K47" s="22"/>
      <c r="L47" s="270"/>
      <c r="M47" s="270"/>
      <c r="N47" s="270"/>
    </row>
  </sheetData>
  <mergeCells count="9">
    <mergeCell ref="C42:D42"/>
    <mergeCell ref="C43:K43"/>
    <mergeCell ref="C44:K44"/>
    <mergeCell ref="A1:P1"/>
    <mergeCell ref="N8:O8"/>
    <mergeCell ref="D10:D11"/>
    <mergeCell ref="E10:E11"/>
    <mergeCell ref="F10:K10"/>
    <mergeCell ref="L10:P10"/>
  </mergeCells>
  <phoneticPr fontId="0" type="noConversion"/>
  <pageMargins left="0.23622047244094491" right="0.15748031496062992" top="0.51181102362204722" bottom="0.51181102362204722" header="0.51181102362204722" footer="0.51181102362204722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36"/>
  <sheetViews>
    <sheetView showZeros="0" workbookViewId="0">
      <selection activeCell="A7" sqref="A7:C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12" max="12" width="9.77734375" bestFit="1" customWidth="1"/>
    <col min="14" max="16" width="10" customWidth="1"/>
  </cols>
  <sheetData>
    <row r="1" spans="1:18" s="6" customFormat="1" ht="15.6" x14ac:dyDescent="0.3">
      <c r="A1" s="298" t="s">
        <v>660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18" s="6" customFormat="1" ht="15.6" x14ac:dyDescent="0.3">
      <c r="A2" s="70"/>
      <c r="B2" s="70"/>
      <c r="C2" s="70"/>
      <c r="D2" s="70"/>
      <c r="E2" s="70"/>
      <c r="F2" s="70"/>
      <c r="G2" s="70" t="s">
        <v>38</v>
      </c>
      <c r="H2" s="70"/>
      <c r="I2" s="70"/>
      <c r="J2" s="70"/>
      <c r="K2" s="70"/>
      <c r="L2" s="70"/>
      <c r="M2" s="70"/>
      <c r="N2" s="70"/>
      <c r="O2" s="70"/>
      <c r="P2" s="70"/>
    </row>
    <row r="3" spans="1:18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8" s="6" customFormat="1" ht="15.6" x14ac:dyDescent="0.25">
      <c r="A4" s="8" t="s">
        <v>1</v>
      </c>
      <c r="B4" s="48"/>
    </row>
    <row r="5" spans="1:18" s="6" customFormat="1" ht="15.6" x14ac:dyDescent="0.25">
      <c r="A5" s="8" t="s">
        <v>2</v>
      </c>
      <c r="B5" s="48"/>
    </row>
    <row r="6" spans="1:18" s="6" customFormat="1" ht="15.6" x14ac:dyDescent="0.25">
      <c r="A6" s="8"/>
      <c r="B6" s="48"/>
    </row>
    <row r="7" spans="1:18" s="6" customFormat="1" ht="15.6" x14ac:dyDescent="0.25">
      <c r="A7" s="2"/>
      <c r="B7" s="48"/>
    </row>
    <row r="8" spans="1:18" s="6" customFormat="1" x14ac:dyDescent="0.25">
      <c r="A8" s="49"/>
      <c r="L8" s="6" t="s">
        <v>48</v>
      </c>
      <c r="N8" s="299">
        <f>P33</f>
        <v>0</v>
      </c>
      <c r="O8" s="299"/>
    </row>
    <row r="9" spans="1:18" s="6" customFormat="1" x14ac:dyDescent="0.25">
      <c r="A9" s="21"/>
      <c r="N9" s="279"/>
      <c r="O9" s="279"/>
    </row>
    <row r="10" spans="1:18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  <c r="R10" s="53"/>
    </row>
    <row r="11" spans="1:18" s="54" customFormat="1" ht="46.2" x14ac:dyDescent="0.25">
      <c r="A11" s="55" t="s">
        <v>7</v>
      </c>
      <c r="B11" s="56"/>
      <c r="C11" s="57" t="s">
        <v>55</v>
      </c>
      <c r="D11" s="300"/>
      <c r="E11" s="300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18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18" s="6" customFormat="1" x14ac:dyDescent="0.25">
      <c r="A13" s="100">
        <v>1</v>
      </c>
      <c r="B13" s="118" t="s">
        <v>10</v>
      </c>
      <c r="C13" s="88" t="s">
        <v>661</v>
      </c>
      <c r="D13" s="89" t="s">
        <v>275</v>
      </c>
      <c r="E13" s="89">
        <v>36</v>
      </c>
      <c r="F13" s="90"/>
      <c r="G13" s="90"/>
      <c r="H13" s="91"/>
      <c r="I13" s="91"/>
      <c r="J13" s="91"/>
      <c r="K13" s="90"/>
      <c r="L13" s="90"/>
      <c r="M13" s="90"/>
      <c r="N13" s="90"/>
      <c r="O13" s="90"/>
      <c r="P13" s="90"/>
    </row>
    <row r="14" spans="1:18" s="6" customFormat="1" x14ac:dyDescent="0.25">
      <c r="A14" s="100">
        <f>SUM(A13+1)</f>
        <v>2</v>
      </c>
      <c r="B14" s="118" t="s">
        <v>10</v>
      </c>
      <c r="C14" s="88" t="s">
        <v>662</v>
      </c>
      <c r="D14" s="89" t="s">
        <v>275</v>
      </c>
      <c r="E14" s="89">
        <v>4</v>
      </c>
      <c r="F14" s="90"/>
      <c r="G14" s="90"/>
      <c r="H14" s="91"/>
      <c r="I14" s="91"/>
      <c r="J14" s="91"/>
      <c r="K14" s="90"/>
      <c r="L14" s="90"/>
      <c r="M14" s="90"/>
      <c r="N14" s="90"/>
      <c r="O14" s="90"/>
      <c r="P14" s="90"/>
    </row>
    <row r="15" spans="1:18" s="6" customFormat="1" x14ac:dyDescent="0.25">
      <c r="A15" s="100">
        <f t="shared" ref="A15:A30" si="0">SUM(A14+1)</f>
        <v>3</v>
      </c>
      <c r="B15" s="118" t="s">
        <v>10</v>
      </c>
      <c r="C15" s="88" t="s">
        <v>663</v>
      </c>
      <c r="D15" s="89" t="s">
        <v>275</v>
      </c>
      <c r="E15" s="89">
        <v>7</v>
      </c>
      <c r="F15" s="90"/>
      <c r="G15" s="90"/>
      <c r="H15" s="91"/>
      <c r="I15" s="91"/>
      <c r="J15" s="91"/>
      <c r="K15" s="90"/>
      <c r="L15" s="90"/>
      <c r="M15" s="90"/>
      <c r="N15" s="90"/>
      <c r="O15" s="90"/>
      <c r="P15" s="90"/>
    </row>
    <row r="16" spans="1:18" s="6" customFormat="1" x14ac:dyDescent="0.25">
      <c r="A16" s="100">
        <f t="shared" si="0"/>
        <v>4</v>
      </c>
      <c r="B16" s="118"/>
      <c r="C16" s="88" t="s">
        <v>664</v>
      </c>
      <c r="D16" s="89" t="s">
        <v>275</v>
      </c>
      <c r="E16" s="89">
        <v>7</v>
      </c>
      <c r="F16" s="90"/>
      <c r="G16" s="90"/>
      <c r="H16" s="91"/>
      <c r="I16" s="91"/>
      <c r="J16" s="91"/>
      <c r="K16" s="90"/>
      <c r="L16" s="90"/>
      <c r="M16" s="90"/>
      <c r="N16" s="90"/>
      <c r="O16" s="90"/>
      <c r="P16" s="90"/>
    </row>
    <row r="17" spans="1:16" s="6" customFormat="1" x14ac:dyDescent="0.25">
      <c r="A17" s="100">
        <f t="shared" si="0"/>
        <v>5</v>
      </c>
      <c r="B17" s="118"/>
      <c r="C17" s="88" t="s">
        <v>665</v>
      </c>
      <c r="D17" s="89" t="s">
        <v>275</v>
      </c>
      <c r="E17" s="89">
        <v>11</v>
      </c>
      <c r="F17" s="90"/>
      <c r="G17" s="90"/>
      <c r="H17" s="91"/>
      <c r="I17" s="91"/>
      <c r="J17" s="91"/>
      <c r="K17" s="90"/>
      <c r="L17" s="90"/>
      <c r="M17" s="90"/>
      <c r="N17" s="90"/>
      <c r="O17" s="90"/>
      <c r="P17" s="90"/>
    </row>
    <row r="18" spans="1:16" s="6" customFormat="1" x14ac:dyDescent="0.25">
      <c r="A18" s="100">
        <f t="shared" si="0"/>
        <v>6</v>
      </c>
      <c r="B18" s="118"/>
      <c r="C18" s="88" t="s">
        <v>666</v>
      </c>
      <c r="D18" s="89" t="s">
        <v>275</v>
      </c>
      <c r="E18" s="89">
        <v>1</v>
      </c>
      <c r="F18" s="90"/>
      <c r="G18" s="90"/>
      <c r="H18" s="91"/>
      <c r="I18" s="91"/>
      <c r="J18" s="91"/>
      <c r="K18" s="90"/>
      <c r="L18" s="90"/>
      <c r="M18" s="90"/>
      <c r="N18" s="90"/>
      <c r="O18" s="90"/>
      <c r="P18" s="90"/>
    </row>
    <row r="19" spans="1:16" s="6" customFormat="1" x14ac:dyDescent="0.25">
      <c r="A19" s="100">
        <f t="shared" si="0"/>
        <v>7</v>
      </c>
      <c r="B19" s="118"/>
      <c r="C19" s="88" t="s">
        <v>667</v>
      </c>
      <c r="D19" s="89" t="s">
        <v>275</v>
      </c>
      <c r="E19" s="89">
        <v>2</v>
      </c>
      <c r="F19" s="90"/>
      <c r="G19" s="90"/>
      <c r="H19" s="91"/>
      <c r="I19" s="91"/>
      <c r="J19" s="91"/>
      <c r="K19" s="90"/>
      <c r="L19" s="90"/>
      <c r="M19" s="90"/>
      <c r="N19" s="90"/>
      <c r="O19" s="90"/>
      <c r="P19" s="90"/>
    </row>
    <row r="20" spans="1:16" s="6" customFormat="1" x14ac:dyDescent="0.25">
      <c r="A20" s="100">
        <f t="shared" si="0"/>
        <v>8</v>
      </c>
      <c r="B20" s="118"/>
      <c r="C20" s="88" t="s">
        <v>668</v>
      </c>
      <c r="D20" s="89" t="s">
        <v>275</v>
      </c>
      <c r="E20" s="89">
        <v>1</v>
      </c>
      <c r="F20" s="90"/>
      <c r="G20" s="90"/>
      <c r="H20" s="91"/>
      <c r="I20" s="91"/>
      <c r="J20" s="91"/>
      <c r="K20" s="90"/>
      <c r="L20" s="90"/>
      <c r="M20" s="90"/>
      <c r="N20" s="90"/>
      <c r="O20" s="90"/>
      <c r="P20" s="90"/>
    </row>
    <row r="21" spans="1:16" s="6" customFormat="1" x14ac:dyDescent="0.25">
      <c r="A21" s="100">
        <f t="shared" si="0"/>
        <v>9</v>
      </c>
      <c r="B21" s="118"/>
      <c r="C21" s="88" t="s">
        <v>669</v>
      </c>
      <c r="D21" s="89" t="s">
        <v>275</v>
      </c>
      <c r="E21" s="89">
        <v>1</v>
      </c>
      <c r="F21" s="90"/>
      <c r="G21" s="90"/>
      <c r="H21" s="91"/>
      <c r="I21" s="91"/>
      <c r="J21" s="91"/>
      <c r="K21" s="90"/>
      <c r="L21" s="90"/>
      <c r="M21" s="90"/>
      <c r="N21" s="90"/>
      <c r="O21" s="90"/>
      <c r="P21" s="90"/>
    </row>
    <row r="22" spans="1:16" s="6" customFormat="1" x14ac:dyDescent="0.25">
      <c r="A22" s="100">
        <f t="shared" si="0"/>
        <v>10</v>
      </c>
      <c r="B22" s="118"/>
      <c r="C22" s="88" t="s">
        <v>670</v>
      </c>
      <c r="D22" s="89" t="s">
        <v>275</v>
      </c>
      <c r="E22" s="89">
        <v>1</v>
      </c>
      <c r="F22" s="90"/>
      <c r="G22" s="90"/>
      <c r="H22" s="91"/>
      <c r="I22" s="91"/>
      <c r="J22" s="91"/>
      <c r="K22" s="90"/>
      <c r="L22" s="90"/>
      <c r="M22" s="90"/>
      <c r="N22" s="90"/>
      <c r="O22" s="90"/>
      <c r="P22" s="90"/>
    </row>
    <row r="23" spans="1:16" s="6" customFormat="1" x14ac:dyDescent="0.25">
      <c r="A23" s="100">
        <f t="shared" si="0"/>
        <v>11</v>
      </c>
      <c r="B23" s="118"/>
      <c r="C23" s="88" t="s">
        <v>671</v>
      </c>
      <c r="D23" s="89" t="s">
        <v>275</v>
      </c>
      <c r="E23" s="89">
        <v>2</v>
      </c>
      <c r="F23" s="90"/>
      <c r="G23" s="90"/>
      <c r="H23" s="91"/>
      <c r="I23" s="91"/>
      <c r="J23" s="91"/>
      <c r="K23" s="90"/>
      <c r="L23" s="90"/>
      <c r="M23" s="90"/>
      <c r="N23" s="90"/>
      <c r="O23" s="90"/>
      <c r="P23" s="90"/>
    </row>
    <row r="24" spans="1:16" s="6" customFormat="1" x14ac:dyDescent="0.25">
      <c r="A24" s="100">
        <f t="shared" si="0"/>
        <v>12</v>
      </c>
      <c r="B24" s="118"/>
      <c r="C24" s="88" t="s">
        <v>672</v>
      </c>
      <c r="D24" s="89" t="s">
        <v>673</v>
      </c>
      <c r="E24" s="89">
        <v>950</v>
      </c>
      <c r="F24" s="90"/>
      <c r="G24" s="90"/>
      <c r="H24" s="91"/>
      <c r="I24" s="91"/>
      <c r="J24" s="91"/>
      <c r="K24" s="90"/>
      <c r="L24" s="90"/>
      <c r="M24" s="90"/>
      <c r="N24" s="90"/>
      <c r="O24" s="90"/>
      <c r="P24" s="90"/>
    </row>
    <row r="25" spans="1:16" s="6" customFormat="1" x14ac:dyDescent="0.25">
      <c r="A25" s="100">
        <f t="shared" si="0"/>
        <v>13</v>
      </c>
      <c r="B25" s="118"/>
      <c r="C25" s="88" t="s">
        <v>674</v>
      </c>
      <c r="D25" s="89" t="s">
        <v>673</v>
      </c>
      <c r="E25" s="89">
        <v>250</v>
      </c>
      <c r="F25" s="90"/>
      <c r="G25" s="90"/>
      <c r="H25" s="91"/>
      <c r="I25" s="91"/>
      <c r="J25" s="91"/>
      <c r="K25" s="90"/>
      <c r="L25" s="90"/>
      <c r="M25" s="90"/>
      <c r="N25" s="90"/>
      <c r="O25" s="90"/>
      <c r="P25" s="90"/>
    </row>
    <row r="26" spans="1:16" s="6" customFormat="1" x14ac:dyDescent="0.25">
      <c r="A26" s="100">
        <f t="shared" si="0"/>
        <v>14</v>
      </c>
      <c r="B26" s="118"/>
      <c r="C26" s="88" t="s">
        <v>675</v>
      </c>
      <c r="D26" s="89" t="s">
        <v>673</v>
      </c>
      <c r="E26" s="89">
        <v>100</v>
      </c>
      <c r="F26" s="90"/>
      <c r="G26" s="90"/>
      <c r="H26" s="91"/>
      <c r="I26" s="91"/>
      <c r="J26" s="91"/>
      <c r="K26" s="90"/>
      <c r="L26" s="90"/>
      <c r="M26" s="90"/>
      <c r="N26" s="90"/>
      <c r="O26" s="90"/>
      <c r="P26" s="90"/>
    </row>
    <row r="27" spans="1:16" s="6" customFormat="1" x14ac:dyDescent="0.25">
      <c r="A27" s="100">
        <f t="shared" si="0"/>
        <v>15</v>
      </c>
      <c r="B27" s="118"/>
      <c r="C27" s="88" t="s">
        <v>676</v>
      </c>
      <c r="D27" s="89" t="s">
        <v>673</v>
      </c>
      <c r="E27" s="89">
        <v>40</v>
      </c>
      <c r="F27" s="90"/>
      <c r="G27" s="90"/>
      <c r="H27" s="91"/>
      <c r="I27" s="91"/>
      <c r="J27" s="91"/>
      <c r="K27" s="90"/>
      <c r="L27" s="90"/>
      <c r="M27" s="90"/>
      <c r="N27" s="90"/>
      <c r="O27" s="90"/>
      <c r="P27" s="90"/>
    </row>
    <row r="28" spans="1:16" s="6" customFormat="1" x14ac:dyDescent="0.25">
      <c r="A28" s="100">
        <f t="shared" si="0"/>
        <v>16</v>
      </c>
      <c r="B28" s="118"/>
      <c r="C28" s="88" t="s">
        <v>677</v>
      </c>
      <c r="D28" s="89" t="s">
        <v>673</v>
      </c>
      <c r="E28" s="89">
        <v>40</v>
      </c>
      <c r="F28" s="90"/>
      <c r="G28" s="90"/>
      <c r="H28" s="91"/>
      <c r="I28" s="91"/>
      <c r="J28" s="91"/>
      <c r="K28" s="90"/>
      <c r="L28" s="90"/>
      <c r="M28" s="90"/>
      <c r="N28" s="90"/>
      <c r="O28" s="90"/>
      <c r="P28" s="90"/>
    </row>
    <row r="29" spans="1:16" s="6" customFormat="1" x14ac:dyDescent="0.25">
      <c r="A29" s="100">
        <f t="shared" si="0"/>
        <v>17</v>
      </c>
      <c r="B29" s="118"/>
      <c r="C29" s="88" t="s">
        <v>678</v>
      </c>
      <c r="D29" s="89" t="s">
        <v>673</v>
      </c>
      <c r="E29" s="89">
        <v>10</v>
      </c>
      <c r="F29" s="90"/>
      <c r="G29" s="90"/>
      <c r="H29" s="91"/>
      <c r="I29" s="91"/>
      <c r="J29" s="91"/>
      <c r="K29" s="90"/>
      <c r="L29" s="90"/>
      <c r="M29" s="90"/>
      <c r="N29" s="90"/>
      <c r="O29" s="90"/>
      <c r="P29" s="90"/>
    </row>
    <row r="30" spans="1:16" s="6" customFormat="1" x14ac:dyDescent="0.25">
      <c r="A30" s="100">
        <f t="shared" si="0"/>
        <v>18</v>
      </c>
      <c r="B30" s="118"/>
      <c r="C30" s="88" t="s">
        <v>679</v>
      </c>
      <c r="D30" s="89" t="s">
        <v>334</v>
      </c>
      <c r="E30" s="89">
        <v>1</v>
      </c>
      <c r="F30" s="90"/>
      <c r="G30" s="90"/>
      <c r="H30" s="91"/>
      <c r="I30" s="91"/>
      <c r="J30" s="91"/>
      <c r="K30" s="90"/>
      <c r="L30" s="90"/>
      <c r="M30" s="90"/>
      <c r="N30" s="90"/>
      <c r="O30" s="90"/>
      <c r="P30" s="90"/>
    </row>
    <row r="31" spans="1:16" x14ac:dyDescent="0.25">
      <c r="A31" s="65"/>
      <c r="B31" s="60"/>
      <c r="C31" s="307"/>
      <c r="D31" s="307"/>
      <c r="E31" s="60"/>
      <c r="F31" s="60"/>
      <c r="G31" s="60"/>
      <c r="H31" s="60"/>
      <c r="I31" s="60"/>
      <c r="J31" s="60"/>
      <c r="K31" s="60" t="s">
        <v>10</v>
      </c>
      <c r="L31" s="66"/>
      <c r="M31" s="66"/>
      <c r="N31" s="66"/>
      <c r="O31" s="66"/>
      <c r="P31" s="66"/>
    </row>
    <row r="32" spans="1:16" x14ac:dyDescent="0.25">
      <c r="A32" s="65" t="s">
        <v>10</v>
      </c>
      <c r="B32" s="60" t="s">
        <v>10</v>
      </c>
      <c r="C32" s="308" t="s">
        <v>74</v>
      </c>
      <c r="D32" s="309"/>
      <c r="E32" s="309"/>
      <c r="F32" s="309"/>
      <c r="G32" s="309"/>
      <c r="H32" s="309"/>
      <c r="I32" s="309"/>
      <c r="J32" s="309"/>
      <c r="K32" s="310"/>
      <c r="L32" s="67"/>
      <c r="M32" s="79"/>
      <c r="N32" s="79"/>
      <c r="O32" s="36"/>
      <c r="P32" s="72"/>
    </row>
    <row r="33" spans="1:16" x14ac:dyDescent="0.25">
      <c r="A33" s="65" t="s">
        <v>10</v>
      </c>
      <c r="B33" s="60" t="s">
        <v>10</v>
      </c>
      <c r="C33" s="295" t="s">
        <v>75</v>
      </c>
      <c r="D33" s="296"/>
      <c r="E33" s="296"/>
      <c r="F33" s="296"/>
      <c r="G33" s="296"/>
      <c r="H33" s="296"/>
      <c r="I33" s="296"/>
      <c r="J33" s="296"/>
      <c r="K33" s="297"/>
      <c r="L33" s="68"/>
      <c r="M33" s="69"/>
      <c r="N33" s="69"/>
      <c r="O33" s="69"/>
      <c r="P33" s="69"/>
    </row>
    <row r="36" spans="1:16" ht="15.6" x14ac:dyDescent="0.25">
      <c r="A36" s="21" t="s">
        <v>13</v>
      </c>
      <c r="B36" s="22"/>
      <c r="C36" s="270"/>
      <c r="J36" s="3" t="s">
        <v>15</v>
      </c>
      <c r="K36" s="22"/>
      <c r="L36" s="270"/>
      <c r="M36" s="270"/>
      <c r="N36" s="270"/>
    </row>
  </sheetData>
  <mergeCells count="9">
    <mergeCell ref="C31:D31"/>
    <mergeCell ref="C32:K32"/>
    <mergeCell ref="C33:K33"/>
    <mergeCell ref="A1:P1"/>
    <mergeCell ref="N8:O8"/>
    <mergeCell ref="D10:D11"/>
    <mergeCell ref="E10:E11"/>
    <mergeCell ref="F10:K10"/>
    <mergeCell ref="L10:P10"/>
  </mergeCells>
  <phoneticPr fontId="12" type="noConversion"/>
  <pageMargins left="0.24" right="0.17" top="0.53" bottom="0.52" header="0.5" footer="0.5"/>
  <pageSetup paperSize="9" scale="9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R43"/>
  <sheetViews>
    <sheetView showZeros="0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12" max="12" width="9.77734375" bestFit="1" customWidth="1"/>
    <col min="14" max="16" width="10" customWidth="1"/>
  </cols>
  <sheetData>
    <row r="1" spans="1:18" s="6" customFormat="1" ht="15.6" x14ac:dyDescent="0.3">
      <c r="A1" s="298" t="s">
        <v>680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18" s="6" customFormat="1" ht="15.6" x14ac:dyDescent="0.3">
      <c r="A2" s="70"/>
      <c r="B2" s="70"/>
      <c r="C2" s="70"/>
      <c r="D2" s="70"/>
      <c r="E2" s="70"/>
      <c r="F2" s="70"/>
      <c r="G2" s="70" t="s">
        <v>39</v>
      </c>
      <c r="H2" s="70"/>
      <c r="I2" s="70"/>
      <c r="J2" s="70"/>
      <c r="K2" s="70"/>
      <c r="L2" s="70"/>
      <c r="M2" s="70"/>
      <c r="N2" s="70"/>
      <c r="O2" s="70"/>
      <c r="P2" s="70"/>
    </row>
    <row r="3" spans="1:18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8" s="6" customFormat="1" ht="15.6" x14ac:dyDescent="0.25">
      <c r="A4" s="8" t="s">
        <v>1</v>
      </c>
      <c r="B4" s="48"/>
    </row>
    <row r="5" spans="1:18" s="6" customFormat="1" ht="15.6" x14ac:dyDescent="0.25">
      <c r="A5" s="8" t="s">
        <v>2</v>
      </c>
      <c r="B5" s="48"/>
    </row>
    <row r="6" spans="1:18" s="6" customFormat="1" ht="15.6" x14ac:dyDescent="0.25">
      <c r="A6" s="8"/>
      <c r="B6" s="48"/>
    </row>
    <row r="7" spans="1:18" s="6" customFormat="1" ht="15.6" x14ac:dyDescent="0.25">
      <c r="A7" s="2"/>
      <c r="B7" s="48"/>
    </row>
    <row r="8" spans="1:18" s="6" customFormat="1" x14ac:dyDescent="0.25">
      <c r="A8" s="49"/>
      <c r="L8" s="6" t="s">
        <v>48</v>
      </c>
      <c r="N8" s="299">
        <f>P40</f>
        <v>0</v>
      </c>
      <c r="O8" s="299"/>
    </row>
    <row r="9" spans="1:18" s="6" customFormat="1" x14ac:dyDescent="0.25">
      <c r="A9" s="21"/>
      <c r="N9" s="279"/>
      <c r="O9" s="279"/>
    </row>
    <row r="10" spans="1:18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  <c r="R10" s="53"/>
    </row>
    <row r="11" spans="1:18" s="54" customFormat="1" ht="46.2" x14ac:dyDescent="0.25">
      <c r="A11" s="55" t="s">
        <v>7</v>
      </c>
      <c r="B11" s="56"/>
      <c r="C11" s="57" t="s">
        <v>55</v>
      </c>
      <c r="D11" s="300"/>
      <c r="E11" s="300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18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18" s="6" customFormat="1" x14ac:dyDescent="0.25">
      <c r="A13" s="100">
        <v>1</v>
      </c>
      <c r="B13" s="118" t="s">
        <v>10</v>
      </c>
      <c r="C13" s="88" t="s">
        <v>681</v>
      </c>
      <c r="D13" s="89" t="s">
        <v>275</v>
      </c>
      <c r="E13" s="89">
        <v>21</v>
      </c>
      <c r="F13" s="90"/>
      <c r="G13" s="90"/>
      <c r="H13" s="91"/>
      <c r="I13" s="91"/>
      <c r="J13" s="91"/>
      <c r="K13" s="90"/>
      <c r="L13" s="90"/>
      <c r="M13" s="90"/>
      <c r="N13" s="90"/>
      <c r="O13" s="90"/>
      <c r="P13" s="90"/>
    </row>
    <row r="14" spans="1:18" s="6" customFormat="1" x14ac:dyDescent="0.25">
      <c r="A14" s="100">
        <f>SUM(A13+1)</f>
        <v>2</v>
      </c>
      <c r="B14" s="118" t="s">
        <v>10</v>
      </c>
      <c r="C14" s="88" t="s">
        <v>682</v>
      </c>
      <c r="D14" s="89" t="s">
        <v>275</v>
      </c>
      <c r="E14" s="89">
        <v>2</v>
      </c>
      <c r="F14" s="90"/>
      <c r="G14" s="90"/>
      <c r="H14" s="91"/>
      <c r="I14" s="91"/>
      <c r="J14" s="91"/>
      <c r="K14" s="90"/>
      <c r="L14" s="90"/>
      <c r="M14" s="90"/>
      <c r="N14" s="90"/>
      <c r="O14" s="90"/>
      <c r="P14" s="90"/>
    </row>
    <row r="15" spans="1:18" s="6" customFormat="1" x14ac:dyDescent="0.25">
      <c r="A15" s="100">
        <f t="shared" ref="A15:A37" si="0">SUM(A14+1)</f>
        <v>3</v>
      </c>
      <c r="B15" s="118" t="s">
        <v>10</v>
      </c>
      <c r="C15" s="88" t="s">
        <v>683</v>
      </c>
      <c r="D15" s="89" t="s">
        <v>275</v>
      </c>
      <c r="E15" s="89">
        <v>3</v>
      </c>
      <c r="F15" s="90"/>
      <c r="G15" s="90"/>
      <c r="H15" s="91"/>
      <c r="I15" s="91"/>
      <c r="J15" s="91"/>
      <c r="K15" s="90"/>
      <c r="L15" s="90"/>
      <c r="M15" s="90"/>
      <c r="N15" s="90"/>
      <c r="O15" s="90"/>
      <c r="P15" s="90"/>
    </row>
    <row r="16" spans="1:18" s="6" customFormat="1" x14ac:dyDescent="0.25">
      <c r="A16" s="100">
        <f t="shared" si="0"/>
        <v>4</v>
      </c>
      <c r="B16" s="118"/>
      <c r="C16" s="88" t="s">
        <v>684</v>
      </c>
      <c r="D16" s="89" t="s">
        <v>275</v>
      </c>
      <c r="E16" s="89">
        <v>3</v>
      </c>
      <c r="F16" s="90"/>
      <c r="G16" s="90"/>
      <c r="H16" s="91"/>
      <c r="I16" s="91"/>
      <c r="J16" s="91"/>
      <c r="K16" s="90"/>
      <c r="L16" s="90"/>
      <c r="M16" s="90"/>
      <c r="N16" s="90"/>
      <c r="O16" s="90"/>
      <c r="P16" s="90"/>
    </row>
    <row r="17" spans="1:16" s="6" customFormat="1" x14ac:dyDescent="0.25">
      <c r="A17" s="100">
        <f t="shared" si="0"/>
        <v>5</v>
      </c>
      <c r="B17" s="118"/>
      <c r="C17" s="88" t="s">
        <v>685</v>
      </c>
      <c r="D17" s="89" t="s">
        <v>275</v>
      </c>
      <c r="E17" s="89">
        <v>1</v>
      </c>
      <c r="F17" s="90"/>
      <c r="G17" s="90"/>
      <c r="H17" s="91"/>
      <c r="I17" s="91"/>
      <c r="J17" s="91"/>
      <c r="K17" s="90"/>
      <c r="L17" s="90"/>
      <c r="M17" s="90"/>
      <c r="N17" s="90"/>
      <c r="O17" s="90"/>
      <c r="P17" s="90"/>
    </row>
    <row r="18" spans="1:16" s="6" customFormat="1" x14ac:dyDescent="0.25">
      <c r="A18" s="100">
        <f t="shared" si="0"/>
        <v>6</v>
      </c>
      <c r="B18" s="118"/>
      <c r="C18" s="88" t="s">
        <v>686</v>
      </c>
      <c r="D18" s="89" t="s">
        <v>275</v>
      </c>
      <c r="E18" s="89">
        <v>1</v>
      </c>
      <c r="F18" s="90"/>
      <c r="G18" s="90"/>
      <c r="H18" s="91"/>
      <c r="I18" s="91"/>
      <c r="J18" s="91"/>
      <c r="K18" s="90"/>
      <c r="L18" s="90"/>
      <c r="M18" s="90"/>
      <c r="N18" s="90"/>
      <c r="O18" s="90"/>
      <c r="P18" s="90"/>
    </row>
    <row r="19" spans="1:16" s="6" customFormat="1" x14ac:dyDescent="0.25">
      <c r="A19" s="100">
        <f t="shared" si="0"/>
        <v>7</v>
      </c>
      <c r="B19" s="118"/>
      <c r="C19" s="88" t="s">
        <v>687</v>
      </c>
      <c r="D19" s="89" t="s">
        <v>275</v>
      </c>
      <c r="E19" s="89">
        <v>1</v>
      </c>
      <c r="F19" s="90"/>
      <c r="G19" s="90"/>
      <c r="H19" s="91"/>
      <c r="I19" s="91"/>
      <c r="J19" s="91"/>
      <c r="K19" s="90"/>
      <c r="L19" s="90"/>
      <c r="M19" s="90"/>
      <c r="N19" s="90"/>
      <c r="O19" s="90"/>
      <c r="P19" s="90"/>
    </row>
    <row r="20" spans="1:16" s="6" customFormat="1" x14ac:dyDescent="0.25">
      <c r="A20" s="100">
        <f t="shared" si="0"/>
        <v>8</v>
      </c>
      <c r="B20" s="118"/>
      <c r="C20" s="88" t="s">
        <v>688</v>
      </c>
      <c r="D20" s="89" t="s">
        <v>275</v>
      </c>
      <c r="E20" s="89">
        <v>1</v>
      </c>
      <c r="F20" s="90"/>
      <c r="G20" s="90"/>
      <c r="H20" s="91"/>
      <c r="I20" s="91"/>
      <c r="J20" s="91"/>
      <c r="K20" s="90"/>
      <c r="L20" s="90"/>
      <c r="M20" s="90"/>
      <c r="N20" s="90"/>
      <c r="O20" s="90"/>
      <c r="P20" s="90"/>
    </row>
    <row r="21" spans="1:16" s="6" customFormat="1" x14ac:dyDescent="0.25">
      <c r="A21" s="100">
        <f t="shared" si="0"/>
        <v>9</v>
      </c>
      <c r="B21" s="118"/>
      <c r="C21" s="88" t="s">
        <v>689</v>
      </c>
      <c r="D21" s="89" t="s">
        <v>275</v>
      </c>
      <c r="E21" s="89">
        <v>1</v>
      </c>
      <c r="F21" s="90"/>
      <c r="G21" s="90"/>
      <c r="H21" s="91"/>
      <c r="I21" s="91"/>
      <c r="J21" s="91"/>
      <c r="K21" s="90"/>
      <c r="L21" s="90"/>
      <c r="M21" s="90"/>
      <c r="N21" s="90"/>
      <c r="O21" s="90"/>
      <c r="P21" s="90"/>
    </row>
    <row r="22" spans="1:16" s="6" customFormat="1" x14ac:dyDescent="0.25">
      <c r="A22" s="100">
        <f t="shared" si="0"/>
        <v>10</v>
      </c>
      <c r="B22" s="118"/>
      <c r="C22" s="88" t="s">
        <v>690</v>
      </c>
      <c r="D22" s="89" t="s">
        <v>275</v>
      </c>
      <c r="E22" s="89">
        <v>1</v>
      </c>
      <c r="F22" s="90"/>
      <c r="G22" s="90"/>
      <c r="H22" s="91"/>
      <c r="I22" s="91"/>
      <c r="J22" s="91"/>
      <c r="K22" s="90"/>
      <c r="L22" s="90"/>
      <c r="M22" s="90"/>
      <c r="N22" s="90"/>
      <c r="O22" s="90"/>
      <c r="P22" s="90"/>
    </row>
    <row r="23" spans="1:16" s="6" customFormat="1" x14ac:dyDescent="0.25">
      <c r="A23" s="100">
        <f t="shared" si="0"/>
        <v>11</v>
      </c>
      <c r="B23" s="118"/>
      <c r="C23" s="88" t="s">
        <v>691</v>
      </c>
      <c r="D23" s="89" t="s">
        <v>275</v>
      </c>
      <c r="E23" s="89">
        <v>1</v>
      </c>
      <c r="F23" s="90"/>
      <c r="G23" s="90"/>
      <c r="H23" s="91"/>
      <c r="I23" s="91"/>
      <c r="J23" s="91"/>
      <c r="K23" s="90"/>
      <c r="L23" s="90"/>
      <c r="M23" s="90"/>
      <c r="N23" s="90"/>
      <c r="O23" s="90"/>
      <c r="P23" s="90"/>
    </row>
    <row r="24" spans="1:16" s="6" customFormat="1" x14ac:dyDescent="0.25">
      <c r="A24" s="100">
        <f t="shared" si="0"/>
        <v>12</v>
      </c>
      <c r="B24" s="118"/>
      <c r="C24" s="88" t="s">
        <v>671</v>
      </c>
      <c r="D24" s="89" t="s">
        <v>275</v>
      </c>
      <c r="E24" s="89">
        <v>2</v>
      </c>
      <c r="F24" s="90"/>
      <c r="G24" s="90"/>
      <c r="H24" s="91"/>
      <c r="I24" s="91"/>
      <c r="J24" s="91"/>
      <c r="K24" s="90"/>
      <c r="L24" s="90"/>
      <c r="M24" s="90"/>
      <c r="N24" s="90"/>
      <c r="O24" s="90"/>
      <c r="P24" s="90"/>
    </row>
    <row r="25" spans="1:16" s="6" customFormat="1" x14ac:dyDescent="0.25">
      <c r="A25" s="100">
        <f t="shared" si="0"/>
        <v>13</v>
      </c>
      <c r="B25" s="118"/>
      <c r="C25" s="88" t="s">
        <v>677</v>
      </c>
      <c r="D25" s="89" t="s">
        <v>673</v>
      </c>
      <c r="E25" s="89">
        <v>200</v>
      </c>
      <c r="F25" s="90"/>
      <c r="G25" s="90"/>
      <c r="H25" s="91"/>
      <c r="I25" s="91"/>
      <c r="J25" s="91"/>
      <c r="K25" s="90"/>
      <c r="L25" s="90"/>
      <c r="M25" s="90"/>
      <c r="N25" s="90"/>
      <c r="O25" s="90"/>
      <c r="P25" s="90"/>
    </row>
    <row r="26" spans="1:16" s="6" customFormat="1" x14ac:dyDescent="0.25">
      <c r="A26" s="100">
        <f t="shared" si="0"/>
        <v>14</v>
      </c>
      <c r="B26" s="118"/>
      <c r="C26" s="88" t="s">
        <v>692</v>
      </c>
      <c r="D26" s="89" t="s">
        <v>673</v>
      </c>
      <c r="E26" s="89">
        <v>300</v>
      </c>
      <c r="F26" s="90"/>
      <c r="G26" s="90"/>
      <c r="H26" s="91"/>
      <c r="I26" s="91"/>
      <c r="J26" s="91"/>
      <c r="K26" s="90"/>
      <c r="L26" s="90"/>
      <c r="M26" s="90"/>
      <c r="N26" s="90"/>
      <c r="O26" s="90"/>
      <c r="P26" s="90"/>
    </row>
    <row r="27" spans="1:16" s="6" customFormat="1" x14ac:dyDescent="0.25">
      <c r="A27" s="100">
        <f t="shared" si="0"/>
        <v>15</v>
      </c>
      <c r="B27" s="118"/>
      <c r="C27" s="88" t="s">
        <v>693</v>
      </c>
      <c r="D27" s="89" t="s">
        <v>673</v>
      </c>
      <c r="E27" s="89">
        <v>20</v>
      </c>
      <c r="F27" s="90"/>
      <c r="G27" s="90"/>
      <c r="H27" s="91"/>
      <c r="I27" s="91"/>
      <c r="J27" s="91"/>
      <c r="K27" s="90"/>
      <c r="L27" s="90"/>
      <c r="M27" s="90"/>
      <c r="N27" s="90"/>
      <c r="O27" s="90"/>
      <c r="P27" s="90"/>
    </row>
    <row r="28" spans="1:16" s="6" customFormat="1" x14ac:dyDescent="0.25">
      <c r="A28" s="100">
        <f t="shared" si="0"/>
        <v>16</v>
      </c>
      <c r="B28" s="118"/>
      <c r="C28" s="88" t="s">
        <v>678</v>
      </c>
      <c r="D28" s="89" t="s">
        <v>673</v>
      </c>
      <c r="E28" s="89">
        <v>5</v>
      </c>
      <c r="F28" s="90"/>
      <c r="G28" s="90"/>
      <c r="H28" s="91"/>
      <c r="I28" s="91"/>
      <c r="J28" s="91"/>
      <c r="K28" s="90"/>
      <c r="L28" s="90"/>
      <c r="M28" s="90"/>
      <c r="N28" s="90"/>
      <c r="O28" s="90"/>
      <c r="P28" s="90"/>
    </row>
    <row r="29" spans="1:16" s="6" customFormat="1" x14ac:dyDescent="0.25">
      <c r="A29" s="100">
        <f t="shared" si="0"/>
        <v>17</v>
      </c>
      <c r="B29" s="118"/>
      <c r="C29" s="88" t="s">
        <v>694</v>
      </c>
      <c r="D29" s="89" t="s">
        <v>275</v>
      </c>
      <c r="E29" s="89">
        <v>2</v>
      </c>
      <c r="F29" s="90"/>
      <c r="G29" s="90"/>
      <c r="H29" s="91"/>
      <c r="I29" s="91"/>
      <c r="J29" s="91"/>
      <c r="K29" s="90"/>
      <c r="L29" s="90"/>
      <c r="M29" s="90"/>
      <c r="N29" s="90"/>
      <c r="O29" s="90"/>
      <c r="P29" s="90"/>
    </row>
    <row r="30" spans="1:16" s="6" customFormat="1" x14ac:dyDescent="0.25">
      <c r="A30" s="100">
        <f t="shared" si="0"/>
        <v>18</v>
      </c>
      <c r="B30" s="118"/>
      <c r="C30" s="88" t="s">
        <v>695</v>
      </c>
      <c r="D30" s="89" t="s">
        <v>275</v>
      </c>
      <c r="E30" s="89">
        <v>1</v>
      </c>
      <c r="F30" s="90"/>
      <c r="G30" s="90"/>
      <c r="H30" s="91"/>
      <c r="I30" s="91"/>
      <c r="J30" s="91"/>
      <c r="K30" s="90"/>
      <c r="L30" s="90"/>
      <c r="M30" s="90"/>
      <c r="N30" s="90"/>
      <c r="O30" s="90"/>
      <c r="P30" s="90"/>
    </row>
    <row r="31" spans="1:16" s="6" customFormat="1" x14ac:dyDescent="0.25">
      <c r="A31" s="100">
        <f t="shared" si="0"/>
        <v>19</v>
      </c>
      <c r="B31" s="118"/>
      <c r="C31" s="88" t="s">
        <v>696</v>
      </c>
      <c r="D31" s="89" t="s">
        <v>275</v>
      </c>
      <c r="E31" s="89">
        <v>4</v>
      </c>
      <c r="F31" s="90"/>
      <c r="G31" s="90"/>
      <c r="H31" s="91"/>
      <c r="I31" s="91"/>
      <c r="J31" s="91"/>
      <c r="K31" s="90"/>
      <c r="L31" s="90"/>
      <c r="M31" s="90"/>
      <c r="N31" s="90"/>
      <c r="O31" s="90"/>
      <c r="P31" s="90"/>
    </row>
    <row r="32" spans="1:16" s="6" customFormat="1" x14ac:dyDescent="0.25">
      <c r="A32" s="100">
        <f t="shared" si="0"/>
        <v>20</v>
      </c>
      <c r="B32" s="118"/>
      <c r="C32" s="88" t="s">
        <v>697</v>
      </c>
      <c r="D32" s="89" t="s">
        <v>275</v>
      </c>
      <c r="E32" s="89">
        <v>2</v>
      </c>
      <c r="F32" s="90"/>
      <c r="G32" s="90"/>
      <c r="H32" s="91"/>
      <c r="I32" s="91"/>
      <c r="J32" s="91"/>
      <c r="K32" s="90"/>
      <c r="L32" s="90"/>
      <c r="M32" s="90"/>
      <c r="N32" s="90"/>
      <c r="O32" s="90"/>
      <c r="P32" s="90"/>
    </row>
    <row r="33" spans="1:16" s="6" customFormat="1" x14ac:dyDescent="0.25">
      <c r="A33" s="100">
        <f t="shared" si="0"/>
        <v>21</v>
      </c>
      <c r="B33" s="118"/>
      <c r="C33" s="88" t="s">
        <v>698</v>
      </c>
      <c r="D33" s="89" t="s">
        <v>275</v>
      </c>
      <c r="E33" s="89">
        <v>2</v>
      </c>
      <c r="F33" s="90"/>
      <c r="G33" s="90"/>
      <c r="H33" s="91"/>
      <c r="I33" s="91"/>
      <c r="J33" s="91"/>
      <c r="K33" s="90"/>
      <c r="L33" s="90"/>
      <c r="M33" s="90"/>
      <c r="N33" s="90"/>
      <c r="O33" s="90"/>
      <c r="P33" s="90"/>
    </row>
    <row r="34" spans="1:16" s="6" customFormat="1" x14ac:dyDescent="0.25">
      <c r="A34" s="100">
        <f t="shared" si="0"/>
        <v>22</v>
      </c>
      <c r="B34" s="118"/>
      <c r="C34" s="88" t="s">
        <v>699</v>
      </c>
      <c r="D34" s="89" t="s">
        <v>673</v>
      </c>
      <c r="E34" s="89">
        <v>250</v>
      </c>
      <c r="F34" s="90"/>
      <c r="G34" s="90"/>
      <c r="H34" s="91"/>
      <c r="I34" s="91"/>
      <c r="J34" s="91"/>
      <c r="K34" s="90"/>
      <c r="L34" s="90"/>
      <c r="M34" s="90"/>
      <c r="N34" s="90"/>
      <c r="O34" s="90"/>
      <c r="P34" s="90"/>
    </row>
    <row r="35" spans="1:16" s="6" customFormat="1" x14ac:dyDescent="0.25">
      <c r="A35" s="100">
        <f t="shared" si="0"/>
        <v>23</v>
      </c>
      <c r="B35" s="118"/>
      <c r="C35" s="88" t="s">
        <v>700</v>
      </c>
      <c r="D35" s="89" t="s">
        <v>673</v>
      </c>
      <c r="E35" s="89">
        <v>100</v>
      </c>
      <c r="F35" s="90"/>
      <c r="G35" s="90"/>
      <c r="H35" s="91"/>
      <c r="I35" s="91"/>
      <c r="J35" s="91"/>
      <c r="K35" s="90"/>
      <c r="L35" s="90"/>
      <c r="M35" s="90"/>
      <c r="N35" s="90"/>
      <c r="O35" s="90"/>
      <c r="P35" s="90"/>
    </row>
    <row r="36" spans="1:16" s="6" customFormat="1" x14ac:dyDescent="0.25">
      <c r="A36" s="100">
        <f t="shared" si="0"/>
        <v>24</v>
      </c>
      <c r="B36" s="118"/>
      <c r="C36" s="88" t="s">
        <v>701</v>
      </c>
      <c r="D36" s="89" t="s">
        <v>673</v>
      </c>
      <c r="E36" s="89">
        <v>30</v>
      </c>
      <c r="F36" s="90"/>
      <c r="G36" s="90"/>
      <c r="H36" s="91"/>
      <c r="I36" s="91"/>
      <c r="J36" s="91"/>
      <c r="K36" s="90"/>
      <c r="L36" s="90"/>
      <c r="M36" s="90"/>
      <c r="N36" s="90"/>
      <c r="O36" s="90"/>
      <c r="P36" s="90"/>
    </row>
    <row r="37" spans="1:16" s="6" customFormat="1" x14ac:dyDescent="0.25">
      <c r="A37" s="100">
        <f t="shared" si="0"/>
        <v>25</v>
      </c>
      <c r="B37" s="118"/>
      <c r="C37" s="88" t="s">
        <v>679</v>
      </c>
      <c r="D37" s="89" t="s">
        <v>334</v>
      </c>
      <c r="E37" s="89">
        <v>1</v>
      </c>
      <c r="F37" s="90"/>
      <c r="G37" s="90"/>
      <c r="H37" s="91"/>
      <c r="I37" s="91"/>
      <c r="J37" s="91"/>
      <c r="K37" s="90"/>
      <c r="L37" s="90"/>
      <c r="M37" s="90"/>
      <c r="N37" s="90"/>
      <c r="O37" s="90"/>
      <c r="P37" s="90"/>
    </row>
    <row r="38" spans="1:16" x14ac:dyDescent="0.25">
      <c r="A38" s="65"/>
      <c r="B38" s="60"/>
      <c r="C38" s="307"/>
      <c r="D38" s="307"/>
      <c r="E38" s="60"/>
      <c r="F38" s="60"/>
      <c r="G38" s="60"/>
      <c r="H38" s="60"/>
      <c r="I38" s="60"/>
      <c r="J38" s="60"/>
      <c r="K38" s="60"/>
      <c r="L38" s="66"/>
      <c r="M38" s="66"/>
      <c r="N38" s="66"/>
      <c r="O38" s="66"/>
      <c r="P38" s="66"/>
    </row>
    <row r="39" spans="1:16" x14ac:dyDescent="0.25">
      <c r="A39" s="65" t="s">
        <v>10</v>
      </c>
      <c r="B39" s="60" t="s">
        <v>10</v>
      </c>
      <c r="C39" s="308" t="s">
        <v>74</v>
      </c>
      <c r="D39" s="309"/>
      <c r="E39" s="309"/>
      <c r="F39" s="309"/>
      <c r="G39" s="309"/>
      <c r="H39" s="309"/>
      <c r="I39" s="309"/>
      <c r="J39" s="309"/>
      <c r="K39" s="310"/>
      <c r="L39" s="67"/>
      <c r="M39" s="79"/>
      <c r="N39" s="79"/>
      <c r="O39" s="36"/>
      <c r="P39" s="72"/>
    </row>
    <row r="40" spans="1:16" x14ac:dyDescent="0.25">
      <c r="A40" s="65" t="s">
        <v>10</v>
      </c>
      <c r="B40" s="60" t="s">
        <v>10</v>
      </c>
      <c r="C40" s="295" t="s">
        <v>75</v>
      </c>
      <c r="D40" s="296"/>
      <c r="E40" s="296"/>
      <c r="F40" s="296"/>
      <c r="G40" s="296"/>
      <c r="H40" s="296"/>
      <c r="I40" s="296"/>
      <c r="J40" s="296"/>
      <c r="K40" s="297"/>
      <c r="L40" s="68"/>
      <c r="M40" s="69"/>
      <c r="N40" s="69"/>
      <c r="O40" s="69"/>
      <c r="P40" s="69"/>
    </row>
    <row r="43" spans="1:16" ht="15.6" x14ac:dyDescent="0.25">
      <c r="A43" s="21" t="s">
        <v>13</v>
      </c>
      <c r="B43" s="22"/>
      <c r="C43" s="270"/>
      <c r="J43" s="3" t="s">
        <v>15</v>
      </c>
      <c r="K43" s="22"/>
      <c r="L43" s="270"/>
      <c r="M43" s="270"/>
      <c r="N43" s="270"/>
    </row>
  </sheetData>
  <mergeCells count="9">
    <mergeCell ref="C38:D38"/>
    <mergeCell ref="C39:K39"/>
    <mergeCell ref="C40:K40"/>
    <mergeCell ref="A1:P1"/>
    <mergeCell ref="N8:O8"/>
    <mergeCell ref="D10:D11"/>
    <mergeCell ref="E10:E11"/>
    <mergeCell ref="F10:K10"/>
    <mergeCell ref="L10:P10"/>
  </mergeCells>
  <phoneticPr fontId="12" type="noConversion"/>
  <pageMargins left="0.23622047244094491" right="0.15748031496062992" top="0.51181102362204722" bottom="0.51181102362204722" header="0.51181102362204722" footer="0.51181102362204722"/>
  <pageSetup paperSize="9" scale="9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60"/>
  <sheetViews>
    <sheetView showZeros="0" zoomScale="85" zoomScaleNormal="85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6" max="6" width="11.6640625" bestFit="1" customWidth="1"/>
    <col min="12" max="12" width="9.77734375" bestFit="1" customWidth="1"/>
    <col min="13" max="13" width="10.77734375" customWidth="1"/>
    <col min="14" max="16" width="10" customWidth="1"/>
  </cols>
  <sheetData>
    <row r="1" spans="1:18" s="6" customFormat="1" ht="15.6" x14ac:dyDescent="0.3">
      <c r="A1" s="298" t="s">
        <v>702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18" s="6" customFormat="1" ht="15.6" x14ac:dyDescent="0.3">
      <c r="A2" s="70"/>
      <c r="B2" s="70"/>
      <c r="C2" s="70"/>
      <c r="D2" s="70"/>
      <c r="E2" s="70"/>
      <c r="F2" s="70"/>
      <c r="G2" s="70" t="s">
        <v>40</v>
      </c>
      <c r="H2" s="70"/>
      <c r="I2" s="70"/>
      <c r="J2" s="70"/>
      <c r="K2" s="70"/>
      <c r="L2" s="70"/>
      <c r="M2" s="70"/>
      <c r="N2" s="70"/>
      <c r="O2" s="70"/>
      <c r="P2" s="70"/>
    </row>
    <row r="3" spans="1:18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8" s="6" customFormat="1" ht="15.6" x14ac:dyDescent="0.25">
      <c r="A4" s="8" t="s">
        <v>1</v>
      </c>
      <c r="B4" s="48"/>
    </row>
    <row r="5" spans="1:18" s="6" customFormat="1" ht="15.6" x14ac:dyDescent="0.25">
      <c r="A5" s="8" t="s">
        <v>2</v>
      </c>
      <c r="B5" s="48"/>
    </row>
    <row r="6" spans="1:18" s="6" customFormat="1" ht="15.6" x14ac:dyDescent="0.25">
      <c r="A6" s="8"/>
      <c r="B6" s="48"/>
    </row>
    <row r="7" spans="1:18" s="6" customFormat="1" ht="15.6" x14ac:dyDescent="0.25">
      <c r="A7" s="2"/>
      <c r="B7" s="48"/>
    </row>
    <row r="8" spans="1:18" s="6" customFormat="1" x14ac:dyDescent="0.25">
      <c r="A8" s="49"/>
      <c r="L8" s="6" t="s">
        <v>48</v>
      </c>
      <c r="N8" s="299">
        <f>P58</f>
        <v>0</v>
      </c>
      <c r="O8" s="299"/>
    </row>
    <row r="9" spans="1:18" s="6" customFormat="1" x14ac:dyDescent="0.25">
      <c r="A9" s="21"/>
      <c r="N9" s="279"/>
      <c r="O9" s="279"/>
    </row>
    <row r="10" spans="1:18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  <c r="R10" s="53"/>
    </row>
    <row r="11" spans="1:18" s="54" customFormat="1" ht="46.2" x14ac:dyDescent="0.25">
      <c r="A11" s="55" t="s">
        <v>7</v>
      </c>
      <c r="B11" s="56"/>
      <c r="C11" s="57" t="s">
        <v>55</v>
      </c>
      <c r="D11" s="300"/>
      <c r="E11" s="300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18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18" s="6" customFormat="1" ht="26.4" x14ac:dyDescent="0.25">
      <c r="A13" s="59">
        <v>1</v>
      </c>
      <c r="B13" s="60"/>
      <c r="C13" s="60" t="s">
        <v>703</v>
      </c>
      <c r="D13" s="61" t="s">
        <v>82</v>
      </c>
      <c r="E13" s="61">
        <f>1143+300</f>
        <v>1443</v>
      </c>
      <c r="F13" s="62"/>
      <c r="G13" s="62"/>
      <c r="H13" s="62"/>
      <c r="I13" s="62"/>
      <c r="J13" s="62"/>
      <c r="K13" s="105"/>
      <c r="L13" s="105"/>
      <c r="M13" s="105"/>
      <c r="N13" s="105"/>
      <c r="O13" s="105"/>
      <c r="P13" s="105"/>
    </row>
    <row r="14" spans="1:18" s="6" customFormat="1" x14ac:dyDescent="0.25">
      <c r="A14" s="59">
        <v>2</v>
      </c>
      <c r="B14" s="60"/>
      <c r="C14" s="60" t="s">
        <v>704</v>
      </c>
      <c r="D14" s="61" t="s">
        <v>82</v>
      </c>
      <c r="E14" s="61">
        <f>1143-1094</f>
        <v>49</v>
      </c>
      <c r="F14" s="62"/>
      <c r="G14" s="62"/>
      <c r="H14" s="62"/>
      <c r="I14" s="62"/>
      <c r="J14" s="62"/>
      <c r="K14" s="105"/>
      <c r="L14" s="105"/>
      <c r="M14" s="105"/>
      <c r="N14" s="105"/>
      <c r="O14" s="105"/>
      <c r="P14" s="105"/>
      <c r="R14" s="6">
        <v>6.4</v>
      </c>
    </row>
    <row r="15" spans="1:18" s="6" customFormat="1" x14ac:dyDescent="0.25">
      <c r="A15" s="59">
        <v>3</v>
      </c>
      <c r="B15" s="60"/>
      <c r="C15" s="60" t="s">
        <v>705</v>
      </c>
      <c r="D15" s="61" t="s">
        <v>82</v>
      </c>
      <c r="E15" s="61">
        <v>49</v>
      </c>
      <c r="F15" s="62"/>
      <c r="G15" s="62"/>
      <c r="H15" s="62"/>
      <c r="I15" s="62"/>
      <c r="J15" s="62"/>
      <c r="K15" s="105"/>
      <c r="L15" s="105"/>
      <c r="M15" s="105"/>
      <c r="N15" s="105"/>
      <c r="O15" s="105"/>
      <c r="P15" s="105"/>
      <c r="R15" s="6">
        <v>12</v>
      </c>
    </row>
    <row r="16" spans="1:18" s="6" customFormat="1" x14ac:dyDescent="0.25">
      <c r="A16" s="59">
        <v>4</v>
      </c>
      <c r="B16" s="60"/>
      <c r="C16" s="60" t="s">
        <v>706</v>
      </c>
      <c r="D16" s="61" t="s">
        <v>82</v>
      </c>
      <c r="E16" s="61">
        <v>1094</v>
      </c>
      <c r="F16" s="62"/>
      <c r="G16" s="62"/>
      <c r="H16" s="62"/>
      <c r="I16" s="62"/>
      <c r="J16" s="62"/>
      <c r="K16" s="105"/>
      <c r="L16" s="105"/>
      <c r="M16" s="105"/>
      <c r="N16" s="105"/>
      <c r="O16" s="105"/>
      <c r="P16" s="105"/>
    </row>
    <row r="17" spans="1:16" s="6" customFormat="1" x14ac:dyDescent="0.25">
      <c r="A17" s="59">
        <v>5</v>
      </c>
      <c r="B17" s="60"/>
      <c r="C17" s="60" t="s">
        <v>707</v>
      </c>
      <c r="D17" s="61" t="s">
        <v>82</v>
      </c>
      <c r="E17" s="61">
        <v>1094</v>
      </c>
      <c r="F17" s="62"/>
      <c r="G17" s="62"/>
      <c r="H17" s="62"/>
      <c r="I17" s="62"/>
      <c r="J17" s="62"/>
      <c r="K17" s="105"/>
      <c r="L17" s="105"/>
      <c r="M17" s="105"/>
      <c r="N17" s="105"/>
      <c r="O17" s="105"/>
      <c r="P17" s="105"/>
    </row>
    <row r="18" spans="1:16" s="6" customFormat="1" ht="26.4" x14ac:dyDescent="0.25">
      <c r="A18" s="59">
        <v>6</v>
      </c>
      <c r="B18" s="60"/>
      <c r="C18" s="60" t="s">
        <v>708</v>
      </c>
      <c r="D18" s="61" t="s">
        <v>82</v>
      </c>
      <c r="E18" s="61">
        <v>1143</v>
      </c>
      <c r="F18" s="62"/>
      <c r="G18" s="62"/>
      <c r="H18" s="62"/>
      <c r="I18" s="62"/>
      <c r="J18" s="62"/>
      <c r="K18" s="105"/>
      <c r="L18" s="105"/>
      <c r="M18" s="105"/>
      <c r="N18" s="105"/>
      <c r="O18" s="105"/>
      <c r="P18" s="105"/>
    </row>
    <row r="19" spans="1:16" s="6" customFormat="1" ht="26.4" x14ac:dyDescent="0.25">
      <c r="A19" s="59">
        <v>7</v>
      </c>
      <c r="B19" s="106"/>
      <c r="C19" s="99" t="s">
        <v>709</v>
      </c>
      <c r="D19" s="104" t="s">
        <v>65</v>
      </c>
      <c r="E19" s="61">
        <v>129.5</v>
      </c>
      <c r="F19" s="62"/>
      <c r="G19" s="62"/>
      <c r="H19" s="179"/>
      <c r="I19" s="105"/>
      <c r="J19" s="62"/>
      <c r="K19" s="105"/>
      <c r="L19" s="105"/>
      <c r="M19" s="105"/>
      <c r="N19" s="105"/>
      <c r="O19" s="105"/>
      <c r="P19" s="105"/>
    </row>
    <row r="20" spans="1:16" s="6" customFormat="1" ht="26.4" x14ac:dyDescent="0.25">
      <c r="A20" s="59">
        <v>8</v>
      </c>
      <c r="B20" s="106"/>
      <c r="C20" s="99" t="s">
        <v>710</v>
      </c>
      <c r="D20" s="104"/>
      <c r="E20" s="61">
        <v>240.3</v>
      </c>
      <c r="F20" s="62"/>
      <c r="G20" s="62"/>
      <c r="H20" s="179"/>
      <c r="I20" s="105"/>
      <c r="J20" s="62"/>
      <c r="K20" s="105"/>
      <c r="L20" s="105"/>
      <c r="M20" s="105"/>
      <c r="N20" s="105"/>
      <c r="O20" s="105"/>
      <c r="P20" s="105"/>
    </row>
    <row r="21" spans="1:16" s="6" customFormat="1" x14ac:dyDescent="0.25">
      <c r="A21" s="59"/>
      <c r="B21" s="106"/>
      <c r="C21" s="173" t="s">
        <v>711</v>
      </c>
      <c r="D21" s="156"/>
      <c r="E21" s="61"/>
      <c r="F21" s="62"/>
      <c r="G21" s="62"/>
      <c r="H21" s="105"/>
      <c r="I21" s="105"/>
      <c r="J21" s="62"/>
      <c r="K21" s="105"/>
      <c r="L21" s="105"/>
      <c r="M21" s="105"/>
      <c r="N21" s="105"/>
      <c r="O21" s="105"/>
      <c r="P21" s="105"/>
    </row>
    <row r="22" spans="1:16" s="6" customFormat="1" x14ac:dyDescent="0.25">
      <c r="A22" s="59">
        <v>9</v>
      </c>
      <c r="B22" s="106"/>
      <c r="C22" s="60" t="s">
        <v>704</v>
      </c>
      <c r="D22" s="61" t="s">
        <v>82</v>
      </c>
      <c r="E22" s="61">
        <v>300</v>
      </c>
      <c r="F22" s="62"/>
      <c r="G22" s="62"/>
      <c r="H22" s="62"/>
      <c r="I22" s="62"/>
      <c r="J22" s="62"/>
      <c r="K22" s="105"/>
      <c r="L22" s="105"/>
      <c r="M22" s="105"/>
      <c r="N22" s="105"/>
      <c r="O22" s="105"/>
      <c r="P22" s="105"/>
    </row>
    <row r="23" spans="1:16" s="6" customFormat="1" x14ac:dyDescent="0.25">
      <c r="A23" s="59">
        <v>10</v>
      </c>
      <c r="B23" s="106"/>
      <c r="C23" s="60" t="s">
        <v>705</v>
      </c>
      <c r="D23" s="61" t="s">
        <v>82</v>
      </c>
      <c r="E23" s="61">
        <v>300</v>
      </c>
      <c r="F23" s="62"/>
      <c r="G23" s="62"/>
      <c r="H23" s="62"/>
      <c r="I23" s="62"/>
      <c r="J23" s="62"/>
      <c r="K23" s="105"/>
      <c r="L23" s="105"/>
      <c r="M23" s="105"/>
      <c r="N23" s="105"/>
      <c r="O23" s="105"/>
      <c r="P23" s="105"/>
    </row>
    <row r="24" spans="1:16" s="6" customFormat="1" x14ac:dyDescent="0.25">
      <c r="A24" s="59">
        <v>11</v>
      </c>
      <c r="B24" s="106"/>
      <c r="C24" s="99" t="s">
        <v>712</v>
      </c>
      <c r="D24" s="104" t="s">
        <v>82</v>
      </c>
      <c r="E24" s="61">
        <v>300</v>
      </c>
      <c r="F24" s="62"/>
      <c r="G24" s="62"/>
      <c r="H24" s="62"/>
      <c r="I24" s="62"/>
      <c r="J24" s="62"/>
      <c r="K24" s="105"/>
      <c r="L24" s="105"/>
      <c r="M24" s="105"/>
      <c r="N24" s="105"/>
      <c r="O24" s="105"/>
      <c r="P24" s="105"/>
    </row>
    <row r="25" spans="1:16" s="6" customFormat="1" x14ac:dyDescent="0.25">
      <c r="A25" s="59">
        <v>12</v>
      </c>
      <c r="B25" s="106"/>
      <c r="C25" s="237" t="s">
        <v>713</v>
      </c>
      <c r="D25" s="104" t="s">
        <v>82</v>
      </c>
      <c r="E25" s="61">
        <v>300</v>
      </c>
      <c r="F25" s="62"/>
      <c r="G25" s="62"/>
      <c r="H25" s="62"/>
      <c r="I25" s="123"/>
      <c r="J25" s="62"/>
      <c r="K25" s="105"/>
      <c r="L25" s="105"/>
      <c r="M25" s="105"/>
      <c r="N25" s="105"/>
      <c r="O25" s="105"/>
      <c r="P25" s="105"/>
    </row>
    <row r="26" spans="1:16" s="6" customFormat="1" ht="26.4" x14ac:dyDescent="0.25">
      <c r="A26" s="59">
        <v>13</v>
      </c>
      <c r="B26" s="106"/>
      <c r="C26" s="99" t="s">
        <v>714</v>
      </c>
      <c r="D26" s="104" t="s">
        <v>71</v>
      </c>
      <c r="E26" s="61">
        <v>3</v>
      </c>
      <c r="F26" s="62"/>
      <c r="G26" s="62"/>
      <c r="H26" s="105"/>
      <c r="I26" s="105"/>
      <c r="J26" s="62"/>
      <c r="K26" s="105"/>
      <c r="L26" s="105"/>
      <c r="M26" s="105"/>
      <c r="N26" s="105"/>
      <c r="O26" s="105"/>
      <c r="P26" s="105"/>
    </row>
    <row r="27" spans="1:16" s="6" customFormat="1" ht="26.4" x14ac:dyDescent="0.25">
      <c r="A27" s="59">
        <v>14</v>
      </c>
      <c r="B27" s="106"/>
      <c r="C27" s="99" t="s">
        <v>715</v>
      </c>
      <c r="D27" s="104" t="s">
        <v>82</v>
      </c>
      <c r="E27" s="61">
        <v>1256</v>
      </c>
      <c r="F27" s="62"/>
      <c r="G27" s="62"/>
      <c r="H27" s="163"/>
      <c r="I27" s="163"/>
      <c r="J27" s="62"/>
      <c r="K27" s="105"/>
      <c r="L27" s="105"/>
      <c r="M27" s="105"/>
      <c r="N27" s="105"/>
      <c r="O27" s="105"/>
      <c r="P27" s="105"/>
    </row>
    <row r="28" spans="1:16" s="6" customFormat="1" x14ac:dyDescent="0.25">
      <c r="A28" s="59"/>
      <c r="B28" s="106"/>
      <c r="C28" s="154" t="s">
        <v>716</v>
      </c>
      <c r="D28" s="104"/>
      <c r="E28" s="61"/>
      <c r="F28" s="62"/>
      <c r="G28" s="62"/>
      <c r="H28" s="163"/>
      <c r="I28" s="163"/>
      <c r="J28" s="62"/>
      <c r="K28" s="105"/>
      <c r="L28" s="105"/>
      <c r="M28" s="105"/>
      <c r="N28" s="105"/>
      <c r="O28" s="105"/>
      <c r="P28" s="105"/>
    </row>
    <row r="29" spans="1:16" s="6" customFormat="1" ht="26.4" x14ac:dyDescent="0.25">
      <c r="A29" s="59">
        <v>1</v>
      </c>
      <c r="B29" s="155"/>
      <c r="C29" s="107" t="s">
        <v>717</v>
      </c>
      <c r="D29" s="156" t="s">
        <v>80</v>
      </c>
      <c r="E29" s="162">
        <v>4.5</v>
      </c>
      <c r="F29" s="62"/>
      <c r="G29" s="62"/>
      <c r="H29" s="105"/>
      <c r="I29" s="105"/>
      <c r="J29" s="62"/>
      <c r="K29" s="105"/>
      <c r="L29" s="105"/>
      <c r="M29" s="105"/>
      <c r="N29" s="105"/>
      <c r="O29" s="105"/>
      <c r="P29" s="105"/>
    </row>
    <row r="30" spans="1:16" s="6" customFormat="1" ht="26.4" x14ac:dyDescent="0.25">
      <c r="A30" s="59">
        <v>2</v>
      </c>
      <c r="B30" s="60"/>
      <c r="C30" s="107" t="s">
        <v>718</v>
      </c>
      <c r="D30" s="108" t="s">
        <v>80</v>
      </c>
      <c r="E30" s="109">
        <v>1.8</v>
      </c>
      <c r="F30" s="62"/>
      <c r="G30" s="62"/>
      <c r="H30" s="164"/>
      <c r="I30" s="165"/>
      <c r="J30" s="62"/>
      <c r="K30" s="105"/>
      <c r="L30" s="105"/>
      <c r="M30" s="105"/>
      <c r="N30" s="105"/>
      <c r="O30" s="105"/>
      <c r="P30" s="105"/>
    </row>
    <row r="31" spans="1:16" s="6" customFormat="1" ht="39.6" x14ac:dyDescent="0.25">
      <c r="A31" s="59">
        <v>3</v>
      </c>
      <c r="B31" s="157"/>
      <c r="C31" s="158" t="s">
        <v>719</v>
      </c>
      <c r="D31" s="159" t="s">
        <v>80</v>
      </c>
      <c r="E31" s="61">
        <v>2.2200000000000002</v>
      </c>
      <c r="F31" s="62"/>
      <c r="G31" s="62"/>
      <c r="H31" s="63"/>
      <c r="I31" s="63"/>
      <c r="J31" s="62"/>
      <c r="K31" s="105"/>
      <c r="L31" s="105"/>
      <c r="M31" s="105"/>
      <c r="N31" s="105"/>
      <c r="O31" s="105"/>
      <c r="P31" s="105"/>
    </row>
    <row r="32" spans="1:16" s="6" customFormat="1" ht="26.4" x14ac:dyDescent="0.25">
      <c r="A32" s="59">
        <v>4</v>
      </c>
      <c r="B32" s="17"/>
      <c r="C32" s="160" t="s">
        <v>720</v>
      </c>
      <c r="D32" s="161" t="s">
        <v>82</v>
      </c>
      <c r="E32" s="110">
        <f>8.6*4</f>
        <v>34.4</v>
      </c>
      <c r="F32" s="62"/>
      <c r="G32" s="62"/>
      <c r="H32" s="63"/>
      <c r="I32" s="63"/>
      <c r="J32" s="62"/>
      <c r="K32" s="105"/>
      <c r="L32" s="105"/>
      <c r="M32" s="105"/>
      <c r="N32" s="105"/>
      <c r="O32" s="105"/>
      <c r="P32" s="105"/>
    </row>
    <row r="33" spans="1:16" s="6" customFormat="1" x14ac:dyDescent="0.25">
      <c r="A33" s="59">
        <v>5</v>
      </c>
      <c r="B33" s="17"/>
      <c r="C33" s="17" t="s">
        <v>721</v>
      </c>
      <c r="D33" s="74" t="s">
        <v>82</v>
      </c>
      <c r="E33" s="110">
        <f t="shared" ref="E33:E34" si="0">8.6*4</f>
        <v>34.4</v>
      </c>
      <c r="F33" s="62"/>
      <c r="G33" s="62"/>
      <c r="H33" s="62"/>
      <c r="I33" s="62"/>
      <c r="J33" s="62"/>
      <c r="K33" s="105"/>
      <c r="L33" s="105"/>
      <c r="M33" s="105"/>
      <c r="N33" s="105"/>
      <c r="O33" s="105"/>
      <c r="P33" s="105"/>
    </row>
    <row r="34" spans="1:16" s="6" customFormat="1" ht="26.4" x14ac:dyDescent="0.25">
      <c r="A34" s="59">
        <v>6</v>
      </c>
      <c r="B34" s="17"/>
      <c r="C34" s="17" t="s">
        <v>722</v>
      </c>
      <c r="D34" s="74" t="s">
        <v>82</v>
      </c>
      <c r="E34" s="110">
        <f t="shared" si="0"/>
        <v>34.4</v>
      </c>
      <c r="F34" s="62"/>
      <c r="G34" s="62"/>
      <c r="H34" s="62"/>
      <c r="I34" s="62"/>
      <c r="J34" s="62"/>
      <c r="K34" s="105"/>
      <c r="L34" s="105"/>
      <c r="M34" s="105"/>
      <c r="N34" s="105"/>
      <c r="O34" s="105"/>
      <c r="P34" s="105"/>
    </row>
    <row r="35" spans="1:16" s="6" customFormat="1" ht="26.4" x14ac:dyDescent="0.25">
      <c r="A35" s="59">
        <v>7</v>
      </c>
      <c r="B35" s="17"/>
      <c r="C35" s="17" t="s">
        <v>723</v>
      </c>
      <c r="D35" s="74" t="s">
        <v>82</v>
      </c>
      <c r="E35" s="110">
        <f>(8.6*2+4*2)*0.6</f>
        <v>15.12</v>
      </c>
      <c r="F35" s="62"/>
      <c r="G35" s="62"/>
      <c r="H35" s="62"/>
      <c r="I35" s="62"/>
      <c r="J35" s="62"/>
      <c r="K35" s="105"/>
      <c r="L35" s="105"/>
      <c r="M35" s="105"/>
      <c r="N35" s="105"/>
      <c r="O35" s="105"/>
      <c r="P35" s="105"/>
    </row>
    <row r="36" spans="1:16" s="6" customFormat="1" ht="26.4" x14ac:dyDescent="0.25">
      <c r="A36" s="59">
        <v>8</v>
      </c>
      <c r="B36" s="17"/>
      <c r="C36" s="17" t="s">
        <v>724</v>
      </c>
      <c r="D36" s="74" t="s">
        <v>82</v>
      </c>
      <c r="E36" s="101">
        <f>2.8*8</f>
        <v>22.4</v>
      </c>
      <c r="F36" s="62"/>
      <c r="G36" s="62"/>
      <c r="H36" s="62"/>
      <c r="I36" s="62"/>
      <c r="J36" s="62"/>
      <c r="K36" s="105"/>
      <c r="L36" s="105"/>
      <c r="M36" s="105"/>
      <c r="N36" s="105"/>
      <c r="O36" s="105"/>
      <c r="P36" s="105"/>
    </row>
    <row r="37" spans="1:16" s="6" customFormat="1" ht="26.4" x14ac:dyDescent="0.25">
      <c r="A37" s="59">
        <v>9</v>
      </c>
      <c r="B37" s="17"/>
      <c r="C37" s="17" t="s">
        <v>725</v>
      </c>
      <c r="D37" s="74" t="s">
        <v>82</v>
      </c>
      <c r="E37" s="101">
        <f>2.1*8+2.4*2*3</f>
        <v>31.2</v>
      </c>
      <c r="F37" s="62"/>
      <c r="G37" s="62"/>
      <c r="H37" s="62"/>
      <c r="I37" s="62"/>
      <c r="J37" s="62"/>
      <c r="K37" s="105"/>
      <c r="L37" s="105"/>
      <c r="M37" s="105"/>
      <c r="N37" s="105"/>
      <c r="O37" s="105"/>
      <c r="P37" s="105"/>
    </row>
    <row r="38" spans="1:16" s="6" customFormat="1" x14ac:dyDescent="0.25">
      <c r="A38" s="59">
        <v>10</v>
      </c>
      <c r="B38" s="17"/>
      <c r="C38" s="60" t="s">
        <v>707</v>
      </c>
      <c r="D38" s="61" t="s">
        <v>82</v>
      </c>
      <c r="E38" s="101">
        <v>24</v>
      </c>
      <c r="F38" s="62"/>
      <c r="G38" s="62"/>
      <c r="H38" s="62"/>
      <c r="I38" s="62"/>
      <c r="J38" s="62"/>
      <c r="K38" s="105"/>
      <c r="L38" s="105"/>
      <c r="M38" s="105"/>
      <c r="N38" s="105"/>
      <c r="O38" s="105"/>
      <c r="P38" s="105"/>
    </row>
    <row r="39" spans="1:16" s="6" customFormat="1" x14ac:dyDescent="0.25">
      <c r="A39" s="59">
        <v>11</v>
      </c>
      <c r="B39" s="166"/>
      <c r="C39" s="238" t="s">
        <v>706</v>
      </c>
      <c r="D39" s="167" t="s">
        <v>82</v>
      </c>
      <c r="E39" s="168">
        <v>24</v>
      </c>
      <c r="F39" s="62"/>
      <c r="G39" s="62"/>
      <c r="H39" s="62"/>
      <c r="I39" s="62"/>
      <c r="J39" s="62"/>
      <c r="K39" s="105"/>
      <c r="L39" s="105"/>
      <c r="M39" s="105"/>
      <c r="N39" s="105"/>
      <c r="O39" s="105"/>
      <c r="P39" s="105"/>
    </row>
    <row r="40" spans="1:16" s="6" customFormat="1" x14ac:dyDescent="0.25">
      <c r="A40" s="59">
        <v>12</v>
      </c>
      <c r="B40" s="17"/>
      <c r="C40" s="17" t="s">
        <v>726</v>
      </c>
      <c r="D40" s="74" t="s">
        <v>82</v>
      </c>
      <c r="E40" s="75">
        <v>24</v>
      </c>
      <c r="F40" s="62"/>
      <c r="G40" s="62"/>
      <c r="H40" s="62"/>
      <c r="I40" s="62"/>
      <c r="J40" s="62"/>
      <c r="K40" s="105"/>
      <c r="L40" s="105"/>
      <c r="M40" s="105"/>
      <c r="N40" s="105"/>
      <c r="O40" s="105"/>
      <c r="P40" s="105"/>
    </row>
    <row r="41" spans="1:16" s="6" customFormat="1" x14ac:dyDescent="0.25">
      <c r="A41" s="119"/>
      <c r="B41" s="17"/>
      <c r="C41" s="17" t="s">
        <v>727</v>
      </c>
      <c r="D41" s="74" t="s">
        <v>71</v>
      </c>
      <c r="E41" s="75">
        <v>3</v>
      </c>
      <c r="F41" s="62"/>
      <c r="G41" s="62"/>
      <c r="H41" s="105"/>
      <c r="I41" s="105"/>
      <c r="J41" s="62"/>
      <c r="K41" s="105"/>
      <c r="L41" s="105"/>
      <c r="M41" s="105"/>
      <c r="N41" s="105"/>
      <c r="O41" s="105"/>
      <c r="P41" s="105"/>
    </row>
    <row r="42" spans="1:16" s="6" customFormat="1" x14ac:dyDescent="0.25">
      <c r="A42" s="73"/>
      <c r="B42" s="17"/>
      <c r="C42" s="82" t="s">
        <v>728</v>
      </c>
      <c r="D42" s="74"/>
      <c r="E42" s="75"/>
      <c r="F42" s="62"/>
      <c r="G42" s="62"/>
      <c r="H42" s="62"/>
      <c r="I42" s="62"/>
      <c r="J42" s="62"/>
      <c r="K42" s="105"/>
      <c r="L42" s="105"/>
      <c r="M42" s="105"/>
      <c r="N42" s="105"/>
      <c r="O42" s="105"/>
      <c r="P42" s="105"/>
    </row>
    <row r="43" spans="1:16" s="6" customFormat="1" ht="26.4" x14ac:dyDescent="0.25">
      <c r="A43" s="73">
        <v>1</v>
      </c>
      <c r="B43" s="17"/>
      <c r="C43" s="171" t="s">
        <v>717</v>
      </c>
      <c r="D43" s="118" t="s">
        <v>80</v>
      </c>
      <c r="E43" s="75">
        <v>4</v>
      </c>
      <c r="F43" s="62"/>
      <c r="G43" s="62"/>
      <c r="H43" s="62"/>
      <c r="I43" s="62"/>
      <c r="J43" s="62"/>
      <c r="K43" s="105"/>
      <c r="L43" s="105"/>
      <c r="M43" s="105"/>
      <c r="N43" s="105"/>
      <c r="O43" s="105"/>
      <c r="P43" s="105"/>
    </row>
    <row r="44" spans="1:16" s="6" customFormat="1" x14ac:dyDescent="0.25">
      <c r="A44" s="73">
        <v>2</v>
      </c>
      <c r="B44" s="17"/>
      <c r="C44" s="171" t="s">
        <v>729</v>
      </c>
      <c r="D44" s="118" t="s">
        <v>80</v>
      </c>
      <c r="E44" s="75">
        <v>0.6</v>
      </c>
      <c r="F44" s="62"/>
      <c r="G44" s="62"/>
      <c r="H44" s="62"/>
      <c r="I44" s="62"/>
      <c r="J44" s="62"/>
      <c r="K44" s="105"/>
      <c r="L44" s="105"/>
      <c r="M44" s="105"/>
      <c r="N44" s="105"/>
      <c r="O44" s="105"/>
      <c r="P44" s="105"/>
    </row>
    <row r="45" spans="1:16" s="6" customFormat="1" ht="26.4" x14ac:dyDescent="0.25">
      <c r="A45" s="73">
        <v>3</v>
      </c>
      <c r="B45" s="17"/>
      <c r="C45" s="171" t="s">
        <v>730</v>
      </c>
      <c r="D45" s="161" t="s">
        <v>80</v>
      </c>
      <c r="E45" s="75">
        <v>0.7</v>
      </c>
      <c r="F45" s="62"/>
      <c r="G45" s="62"/>
      <c r="H45" s="164"/>
      <c r="I45" s="165"/>
      <c r="J45" s="62"/>
      <c r="K45" s="105"/>
      <c r="L45" s="105"/>
      <c r="M45" s="105"/>
      <c r="N45" s="105"/>
      <c r="O45" s="105"/>
      <c r="P45" s="105"/>
    </row>
    <row r="46" spans="1:16" s="6" customFormat="1" ht="39.6" x14ac:dyDescent="0.25">
      <c r="A46" s="73">
        <v>4</v>
      </c>
      <c r="B46" s="17"/>
      <c r="C46" s="171" t="s">
        <v>719</v>
      </c>
      <c r="D46" s="161" t="s">
        <v>80</v>
      </c>
      <c r="E46" s="75">
        <v>4</v>
      </c>
      <c r="F46" s="62"/>
      <c r="G46" s="62"/>
      <c r="H46" s="63"/>
      <c r="I46" s="63"/>
      <c r="J46" s="62"/>
      <c r="K46" s="105"/>
      <c r="L46" s="105"/>
      <c r="M46" s="105"/>
      <c r="N46" s="105"/>
      <c r="O46" s="105"/>
      <c r="P46" s="105"/>
    </row>
    <row r="47" spans="1:16" s="6" customFormat="1" ht="26.4" x14ac:dyDescent="0.25">
      <c r="A47" s="73">
        <v>5</v>
      </c>
      <c r="B47" s="17"/>
      <c r="C47" s="160" t="s">
        <v>720</v>
      </c>
      <c r="D47" s="161" t="s">
        <v>82</v>
      </c>
      <c r="E47" s="75">
        <v>36.5</v>
      </c>
      <c r="F47" s="62"/>
      <c r="G47" s="62"/>
      <c r="H47" s="63"/>
      <c r="I47" s="63"/>
      <c r="J47" s="62"/>
      <c r="K47" s="105"/>
      <c r="L47" s="105"/>
      <c r="M47" s="105"/>
      <c r="N47" s="105"/>
      <c r="O47" s="105"/>
      <c r="P47" s="105"/>
    </row>
    <row r="48" spans="1:16" s="6" customFormat="1" x14ac:dyDescent="0.25">
      <c r="A48" s="73">
        <v>6</v>
      </c>
      <c r="B48" s="71"/>
      <c r="C48" s="169" t="s">
        <v>721</v>
      </c>
      <c r="D48" s="170" t="s">
        <v>82</v>
      </c>
      <c r="E48" s="72">
        <v>36.5</v>
      </c>
      <c r="F48" s="62"/>
      <c r="G48" s="62"/>
      <c r="H48" s="62"/>
      <c r="I48" s="62"/>
      <c r="J48" s="62"/>
      <c r="K48" s="105"/>
      <c r="L48" s="105"/>
      <c r="M48" s="105"/>
      <c r="N48" s="105"/>
      <c r="O48" s="105"/>
      <c r="P48" s="105"/>
    </row>
    <row r="49" spans="1:16" s="6" customFormat="1" ht="26.4" x14ac:dyDescent="0.25">
      <c r="A49" s="73">
        <v>7</v>
      </c>
      <c r="B49" s="60"/>
      <c r="C49" s="17" t="s">
        <v>722</v>
      </c>
      <c r="D49" s="74" t="s">
        <v>82</v>
      </c>
      <c r="E49" s="62">
        <v>36.5</v>
      </c>
      <c r="F49" s="62"/>
      <c r="G49" s="62"/>
      <c r="H49" s="62"/>
      <c r="I49" s="62"/>
      <c r="J49" s="62"/>
      <c r="K49" s="105"/>
      <c r="L49" s="105"/>
      <c r="M49" s="105"/>
      <c r="N49" s="105"/>
      <c r="O49" s="105"/>
      <c r="P49" s="105"/>
    </row>
    <row r="50" spans="1:16" s="6" customFormat="1" ht="26.4" x14ac:dyDescent="0.25">
      <c r="A50" s="73">
        <v>8</v>
      </c>
      <c r="B50" s="60"/>
      <c r="C50" s="17" t="s">
        <v>723</v>
      </c>
      <c r="D50" s="74" t="s">
        <v>82</v>
      </c>
      <c r="E50" s="62">
        <f>3.2*6*1</f>
        <v>19.2</v>
      </c>
      <c r="F50" s="62"/>
      <c r="G50" s="62"/>
      <c r="H50" s="62"/>
      <c r="I50" s="62"/>
      <c r="J50" s="62"/>
      <c r="K50" s="105"/>
      <c r="L50" s="105"/>
      <c r="M50" s="105"/>
      <c r="N50" s="105"/>
      <c r="O50" s="105"/>
      <c r="P50" s="105"/>
    </row>
    <row r="51" spans="1:16" s="6" customFormat="1" ht="26.4" x14ac:dyDescent="0.25">
      <c r="A51" s="73">
        <v>9</v>
      </c>
      <c r="B51" s="60"/>
      <c r="C51" s="17" t="s">
        <v>724</v>
      </c>
      <c r="D51" s="74" t="s">
        <v>82</v>
      </c>
      <c r="E51" s="62">
        <v>31.6</v>
      </c>
      <c r="F51" s="62"/>
      <c r="G51" s="62"/>
      <c r="H51" s="62"/>
      <c r="I51" s="62"/>
      <c r="J51" s="62"/>
      <c r="K51" s="105"/>
      <c r="L51" s="105"/>
      <c r="M51" s="105"/>
      <c r="N51" s="105"/>
      <c r="O51" s="105"/>
      <c r="P51" s="105"/>
    </row>
    <row r="52" spans="1:16" s="6" customFormat="1" ht="26.4" x14ac:dyDescent="0.25">
      <c r="A52" s="73">
        <v>10</v>
      </c>
      <c r="B52" s="60"/>
      <c r="C52" s="17" t="s">
        <v>731</v>
      </c>
      <c r="D52" s="74" t="s">
        <v>82</v>
      </c>
      <c r="E52" s="62">
        <f>12*0.8</f>
        <v>9.6</v>
      </c>
      <c r="F52" s="62"/>
      <c r="G52" s="62"/>
      <c r="H52" s="62"/>
      <c r="I52" s="62"/>
      <c r="J52" s="62"/>
      <c r="K52" s="105"/>
      <c r="L52" s="105"/>
      <c r="M52" s="105"/>
      <c r="N52" s="105"/>
      <c r="O52" s="105"/>
      <c r="P52" s="105"/>
    </row>
    <row r="53" spans="1:16" s="6" customFormat="1" x14ac:dyDescent="0.25">
      <c r="A53" s="73">
        <v>11</v>
      </c>
      <c r="B53" s="60"/>
      <c r="C53" s="60" t="s">
        <v>707</v>
      </c>
      <c r="D53" s="61" t="s">
        <v>82</v>
      </c>
      <c r="E53" s="62">
        <v>26.2</v>
      </c>
      <c r="F53" s="62"/>
      <c r="G53" s="62"/>
      <c r="H53" s="62"/>
      <c r="I53" s="62"/>
      <c r="J53" s="62"/>
      <c r="K53" s="105"/>
      <c r="L53" s="105"/>
      <c r="M53" s="105"/>
      <c r="N53" s="105"/>
      <c r="O53" s="105"/>
      <c r="P53" s="105"/>
    </row>
    <row r="54" spans="1:16" s="6" customFormat="1" x14ac:dyDescent="0.25">
      <c r="A54" s="73">
        <v>12</v>
      </c>
      <c r="B54" s="60"/>
      <c r="C54" s="239" t="s">
        <v>706</v>
      </c>
      <c r="D54" s="61" t="s">
        <v>82</v>
      </c>
      <c r="E54" s="62">
        <v>26.2</v>
      </c>
      <c r="F54" s="62"/>
      <c r="G54" s="62"/>
      <c r="H54" s="62"/>
      <c r="I54" s="62"/>
      <c r="J54" s="62"/>
      <c r="K54" s="105"/>
      <c r="L54" s="105"/>
      <c r="M54" s="105"/>
      <c r="N54" s="105"/>
      <c r="O54" s="105"/>
      <c r="P54" s="105"/>
    </row>
    <row r="55" spans="1:16" s="6" customFormat="1" x14ac:dyDescent="0.25">
      <c r="A55" s="73">
        <v>13</v>
      </c>
      <c r="B55" s="60"/>
      <c r="C55" s="71" t="s">
        <v>726</v>
      </c>
      <c r="D55" s="111" t="s">
        <v>82</v>
      </c>
      <c r="E55" s="62">
        <v>26.2</v>
      </c>
      <c r="F55" s="62"/>
      <c r="G55" s="62"/>
      <c r="H55" s="62"/>
      <c r="I55" s="62"/>
      <c r="J55" s="62"/>
      <c r="K55" s="105"/>
      <c r="L55" s="105"/>
      <c r="M55" s="105"/>
      <c r="N55" s="105"/>
      <c r="O55" s="105"/>
      <c r="P55" s="105"/>
    </row>
    <row r="56" spans="1:16" x14ac:dyDescent="0.25">
      <c r="A56" s="65" t="s">
        <v>10</v>
      </c>
      <c r="B56" s="60" t="s">
        <v>10</v>
      </c>
      <c r="C56" s="307" t="s">
        <v>11</v>
      </c>
      <c r="D56" s="307"/>
      <c r="E56" s="60" t="s">
        <v>10</v>
      </c>
      <c r="F56" s="60" t="s">
        <v>10</v>
      </c>
      <c r="G56" s="60" t="s">
        <v>10</v>
      </c>
      <c r="H56" s="60" t="s">
        <v>10</v>
      </c>
      <c r="I56" s="60" t="s">
        <v>10</v>
      </c>
      <c r="J56" s="60" t="s">
        <v>10</v>
      </c>
      <c r="K56" s="60" t="s">
        <v>10</v>
      </c>
      <c r="L56" s="66"/>
      <c r="M56" s="66"/>
      <c r="N56" s="66"/>
      <c r="O56" s="66"/>
      <c r="P56" s="66"/>
    </row>
    <row r="57" spans="1:16" x14ac:dyDescent="0.25">
      <c r="A57" s="65" t="s">
        <v>10</v>
      </c>
      <c r="B57" s="60" t="s">
        <v>10</v>
      </c>
      <c r="C57" s="280" t="s">
        <v>74</v>
      </c>
      <c r="D57" s="281"/>
      <c r="E57" s="281"/>
      <c r="F57" s="281"/>
      <c r="G57" s="281"/>
      <c r="H57" s="281"/>
      <c r="I57" s="281"/>
      <c r="J57" s="281"/>
      <c r="K57" s="282"/>
      <c r="L57" s="67"/>
      <c r="M57" s="79"/>
      <c r="N57" s="79"/>
      <c r="O57" s="36"/>
      <c r="P57" s="72"/>
    </row>
    <row r="58" spans="1:16" x14ac:dyDescent="0.25">
      <c r="A58" s="65" t="s">
        <v>10</v>
      </c>
      <c r="B58" s="60" t="s">
        <v>10</v>
      </c>
      <c r="C58" s="275" t="s">
        <v>75</v>
      </c>
      <c r="D58" s="276"/>
      <c r="E58" s="276"/>
      <c r="F58" s="276"/>
      <c r="G58" s="276"/>
      <c r="H58" s="276"/>
      <c r="I58" s="276"/>
      <c r="J58" s="276"/>
      <c r="K58" s="277"/>
      <c r="L58" s="68"/>
      <c r="M58" s="69"/>
      <c r="N58" s="69"/>
      <c r="O58" s="69"/>
      <c r="P58" s="69"/>
    </row>
    <row r="60" spans="1:16" ht="15.6" x14ac:dyDescent="0.25">
      <c r="A60" s="21" t="s">
        <v>13</v>
      </c>
      <c r="B60" s="22"/>
      <c r="C60" s="270"/>
      <c r="J60" s="3" t="s">
        <v>15</v>
      </c>
      <c r="K60" s="22"/>
      <c r="L60" s="270"/>
      <c r="M60" s="270"/>
      <c r="N60" s="270"/>
    </row>
  </sheetData>
  <mergeCells count="7">
    <mergeCell ref="C56:D56"/>
    <mergeCell ref="A1:P1"/>
    <mergeCell ref="N8:O8"/>
    <mergeCell ref="D10:D11"/>
    <mergeCell ref="E10:E11"/>
    <mergeCell ref="F10:K10"/>
    <mergeCell ref="L10:P10"/>
  </mergeCells>
  <phoneticPr fontId="12" type="noConversion"/>
  <pageMargins left="0.23622047244094491" right="0.15748031496062992" top="0.51181102362204722" bottom="0.51181102362204722" header="0.51181102362204722" footer="0.51181102362204722"/>
  <pageSetup paperSize="9" scale="80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70"/>
  <sheetViews>
    <sheetView showZeros="0" tabSelected="1" topLeftCell="A4" zoomScale="90" zoomScaleNormal="90" workbookViewId="0">
      <selection activeCell="A8" sqref="A8:C9"/>
    </sheetView>
  </sheetViews>
  <sheetFormatPr defaultColWidth="9.33203125" defaultRowHeight="13.2" x14ac:dyDescent="0.25"/>
  <cols>
    <col min="1" max="1" width="5.44140625" style="236" customWidth="1"/>
    <col min="2" max="2" width="9.33203125" style="226"/>
    <col min="3" max="3" width="37.33203125" style="226" customWidth="1"/>
    <col min="4" max="4" width="8.77734375" style="226" customWidth="1"/>
    <col min="5" max="5" width="10.77734375" style="226" customWidth="1"/>
    <col min="6" max="6" width="11.6640625" style="226" bestFit="1" customWidth="1"/>
    <col min="7" max="11" width="9.33203125" style="226"/>
    <col min="12" max="12" width="9.77734375" style="226" bestFit="1" customWidth="1"/>
    <col min="13" max="13" width="9.33203125" style="226"/>
    <col min="14" max="16" width="10" style="226" customWidth="1"/>
    <col min="17" max="16384" width="9.33203125" style="226"/>
  </cols>
  <sheetData>
    <row r="1" spans="1:18" s="195" customFormat="1" ht="15.6" x14ac:dyDescent="0.3">
      <c r="A1" s="314" t="s">
        <v>732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  <c r="M1" s="314"/>
      <c r="N1" s="314"/>
      <c r="O1" s="314"/>
      <c r="P1" s="314"/>
    </row>
    <row r="2" spans="1:18" s="195" customFormat="1" ht="15.6" x14ac:dyDescent="0.3">
      <c r="A2" s="196"/>
      <c r="B2" s="196"/>
      <c r="C2" s="196"/>
      <c r="D2" s="196"/>
      <c r="E2" s="196"/>
      <c r="F2" s="196"/>
      <c r="G2" s="196" t="s">
        <v>41</v>
      </c>
      <c r="H2" s="196"/>
      <c r="I2" s="196"/>
      <c r="J2" s="196"/>
      <c r="K2" s="196"/>
      <c r="L2" s="196"/>
      <c r="M2" s="196"/>
      <c r="N2" s="196"/>
      <c r="O2" s="196"/>
      <c r="P2" s="196"/>
    </row>
    <row r="3" spans="1:18" s="195" customFormat="1" ht="15.6" x14ac:dyDescent="0.3">
      <c r="A3" s="283"/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</row>
    <row r="4" spans="1:18" s="195" customFormat="1" ht="15.6" x14ac:dyDescent="0.25">
      <c r="A4" s="197" t="s">
        <v>1</v>
      </c>
      <c r="B4" s="198"/>
    </row>
    <row r="5" spans="1:18" s="195" customFormat="1" ht="15.6" x14ac:dyDescent="0.25">
      <c r="A5" s="197" t="s">
        <v>2</v>
      </c>
      <c r="B5" s="198"/>
    </row>
    <row r="6" spans="1:18" s="195" customFormat="1" ht="15.6" x14ac:dyDescent="0.25">
      <c r="A6" s="197"/>
      <c r="B6" s="198"/>
    </row>
    <row r="7" spans="1:18" s="195" customFormat="1" ht="15.6" x14ac:dyDescent="0.25">
      <c r="A7" s="199"/>
      <c r="B7" s="198"/>
    </row>
    <row r="8" spans="1:18" s="195" customFormat="1" x14ac:dyDescent="0.25">
      <c r="A8" s="200"/>
      <c r="L8" s="195" t="s">
        <v>48</v>
      </c>
      <c r="N8" s="315">
        <f>P68</f>
        <v>0</v>
      </c>
      <c r="O8" s="315"/>
    </row>
    <row r="9" spans="1:18" s="195" customFormat="1" x14ac:dyDescent="0.25">
      <c r="A9" s="201"/>
      <c r="N9" s="284"/>
      <c r="O9" s="284"/>
    </row>
    <row r="10" spans="1:18" s="206" customFormat="1" ht="13.5" customHeight="1" x14ac:dyDescent="0.25">
      <c r="A10" s="202" t="s">
        <v>4</v>
      </c>
      <c r="B10" s="203" t="s">
        <v>49</v>
      </c>
      <c r="C10" s="204" t="s">
        <v>50</v>
      </c>
      <c r="D10" s="316" t="s">
        <v>51</v>
      </c>
      <c r="E10" s="316" t="s">
        <v>52</v>
      </c>
      <c r="F10" s="316" t="s">
        <v>53</v>
      </c>
      <c r="G10" s="316"/>
      <c r="H10" s="316"/>
      <c r="I10" s="316"/>
      <c r="J10" s="316"/>
      <c r="K10" s="316"/>
      <c r="L10" s="316" t="s">
        <v>54</v>
      </c>
      <c r="M10" s="316"/>
      <c r="N10" s="316"/>
      <c r="O10" s="316"/>
      <c r="P10" s="316"/>
      <c r="Q10" s="205"/>
      <c r="R10" s="205"/>
    </row>
    <row r="11" spans="1:18" s="206" customFormat="1" ht="46.2" x14ac:dyDescent="0.25">
      <c r="A11" s="207" t="s">
        <v>7</v>
      </c>
      <c r="B11" s="208"/>
      <c r="C11" s="209" t="s">
        <v>55</v>
      </c>
      <c r="D11" s="316"/>
      <c r="E11" s="316"/>
      <c r="F11" s="210" t="s">
        <v>56</v>
      </c>
      <c r="G11" s="210" t="s">
        <v>57</v>
      </c>
      <c r="H11" s="210" t="s">
        <v>58</v>
      </c>
      <c r="I11" s="210" t="s">
        <v>59</v>
      </c>
      <c r="J11" s="210" t="s">
        <v>60</v>
      </c>
      <c r="K11" s="210" t="s">
        <v>61</v>
      </c>
      <c r="L11" s="210" t="s">
        <v>62</v>
      </c>
      <c r="M11" s="210" t="s">
        <v>58</v>
      </c>
      <c r="N11" s="210" t="s">
        <v>59</v>
      </c>
      <c r="O11" s="210" t="s">
        <v>60</v>
      </c>
      <c r="P11" s="210" t="s">
        <v>63</v>
      </c>
    </row>
    <row r="12" spans="1:18" s="206" customFormat="1" ht="10.5" customHeight="1" x14ac:dyDescent="0.25">
      <c r="A12" s="211">
        <v>1</v>
      </c>
      <c r="B12" s="211">
        <v>2</v>
      </c>
      <c r="C12" s="211">
        <v>3</v>
      </c>
      <c r="D12" s="211">
        <v>4</v>
      </c>
      <c r="E12" s="211">
        <v>5</v>
      </c>
      <c r="F12" s="211">
        <v>6</v>
      </c>
      <c r="G12" s="211">
        <v>7</v>
      </c>
      <c r="H12" s="212">
        <v>8</v>
      </c>
      <c r="I12" s="212">
        <v>9</v>
      </c>
      <c r="J12" s="212">
        <v>10</v>
      </c>
      <c r="K12" s="212">
        <v>11</v>
      </c>
      <c r="L12" s="212">
        <v>12</v>
      </c>
      <c r="M12" s="212">
        <v>13</v>
      </c>
      <c r="N12" s="212">
        <v>14</v>
      </c>
      <c r="O12" s="212">
        <v>15</v>
      </c>
      <c r="P12" s="212">
        <v>16</v>
      </c>
    </row>
    <row r="13" spans="1:18" s="195" customFormat="1" x14ac:dyDescent="0.25">
      <c r="A13" s="213">
        <v>1</v>
      </c>
      <c r="B13" s="137"/>
      <c r="C13" s="214" t="s">
        <v>733</v>
      </c>
      <c r="D13" s="177"/>
      <c r="E13" s="177"/>
      <c r="F13" s="176"/>
      <c r="G13" s="176"/>
      <c r="H13" s="215"/>
      <c r="I13" s="123"/>
      <c r="J13" s="123"/>
      <c r="K13" s="123">
        <f t="shared" ref="K13" si="0">SUM(H13:J13)</f>
        <v>0</v>
      </c>
      <c r="L13" s="122">
        <f t="shared" ref="L13" si="1">E13*F13</f>
        <v>0</v>
      </c>
      <c r="M13" s="123">
        <f t="shared" ref="M13" si="2">E13*H13</f>
        <v>0</v>
      </c>
      <c r="N13" s="123">
        <f t="shared" ref="N13" si="3">E13*I13</f>
        <v>0</v>
      </c>
      <c r="O13" s="123">
        <f t="shared" ref="O13" si="4">E13*J13</f>
        <v>0</v>
      </c>
      <c r="P13" s="123">
        <f t="shared" ref="P13" si="5">SUM(M13:O13)</f>
        <v>0</v>
      </c>
    </row>
    <row r="14" spans="1:18" s="195" customFormat="1" ht="26.4" x14ac:dyDescent="0.25">
      <c r="A14" s="216">
        <v>2</v>
      </c>
      <c r="B14" s="121"/>
      <c r="C14" s="121" t="s">
        <v>734</v>
      </c>
      <c r="D14" s="122" t="s">
        <v>65</v>
      </c>
      <c r="E14" s="122">
        <v>24</v>
      </c>
      <c r="F14" s="123"/>
      <c r="G14" s="123"/>
      <c r="H14" s="123"/>
      <c r="I14" s="123"/>
      <c r="J14" s="123"/>
      <c r="K14" s="217"/>
      <c r="L14" s="217"/>
      <c r="M14" s="217"/>
      <c r="N14" s="217"/>
      <c r="O14" s="217"/>
      <c r="P14" s="217"/>
    </row>
    <row r="15" spans="1:18" s="195" customFormat="1" x14ac:dyDescent="0.25">
      <c r="A15" s="213">
        <v>3</v>
      </c>
      <c r="B15" s="121"/>
      <c r="C15" s="121" t="s">
        <v>735</v>
      </c>
      <c r="D15" s="122" t="s">
        <v>275</v>
      </c>
      <c r="E15" s="122">
        <v>1</v>
      </c>
      <c r="F15" s="123"/>
      <c r="G15" s="123"/>
      <c r="H15" s="123"/>
      <c r="I15" s="123"/>
      <c r="J15" s="123"/>
      <c r="K15" s="217"/>
      <c r="L15" s="217"/>
      <c r="M15" s="217"/>
      <c r="N15" s="217"/>
      <c r="O15" s="217"/>
      <c r="P15" s="217"/>
    </row>
    <row r="16" spans="1:18" s="195" customFormat="1" ht="26.4" x14ac:dyDescent="0.25">
      <c r="A16" s="216">
        <v>4</v>
      </c>
      <c r="B16" s="121"/>
      <c r="C16" s="121" t="s">
        <v>736</v>
      </c>
      <c r="D16" s="122" t="s">
        <v>275</v>
      </c>
      <c r="E16" s="122">
        <v>2</v>
      </c>
      <c r="F16" s="123"/>
      <c r="G16" s="123"/>
      <c r="H16" s="123"/>
      <c r="I16" s="123"/>
      <c r="J16" s="123"/>
      <c r="K16" s="217"/>
      <c r="L16" s="217"/>
      <c r="M16" s="217"/>
      <c r="N16" s="217"/>
      <c r="O16" s="217"/>
      <c r="P16" s="217"/>
    </row>
    <row r="17" spans="1:16" s="195" customFormat="1" ht="52.8" x14ac:dyDescent="0.25">
      <c r="A17" s="213">
        <v>5</v>
      </c>
      <c r="B17" s="121"/>
      <c r="C17" s="121" t="s">
        <v>737</v>
      </c>
      <c r="D17" s="122" t="s">
        <v>275</v>
      </c>
      <c r="E17" s="122">
        <v>1</v>
      </c>
      <c r="F17" s="123"/>
      <c r="G17" s="123"/>
      <c r="H17" s="123"/>
      <c r="I17" s="123"/>
      <c r="J17" s="123"/>
      <c r="K17" s="217"/>
      <c r="L17" s="217"/>
      <c r="M17" s="217"/>
      <c r="N17" s="217"/>
      <c r="O17" s="217"/>
      <c r="P17" s="217"/>
    </row>
    <row r="18" spans="1:16" s="195" customFormat="1" ht="26.4" x14ac:dyDescent="0.25">
      <c r="A18" s="216">
        <v>6</v>
      </c>
      <c r="B18" s="121"/>
      <c r="C18" s="121" t="s">
        <v>738</v>
      </c>
      <c r="D18" s="122" t="s">
        <v>275</v>
      </c>
      <c r="E18" s="122">
        <v>1</v>
      </c>
      <c r="F18" s="123"/>
      <c r="G18" s="123"/>
      <c r="H18" s="123"/>
      <c r="I18" s="123"/>
      <c r="J18" s="123"/>
      <c r="K18" s="217"/>
      <c r="L18" s="217"/>
      <c r="M18" s="217"/>
      <c r="N18" s="217"/>
      <c r="O18" s="217"/>
      <c r="P18" s="217"/>
    </row>
    <row r="19" spans="1:16" s="195" customFormat="1" x14ac:dyDescent="0.25">
      <c r="A19" s="213">
        <v>7</v>
      </c>
      <c r="B19" s="121"/>
      <c r="C19" s="121" t="s">
        <v>739</v>
      </c>
      <c r="D19" s="122" t="s">
        <v>334</v>
      </c>
      <c r="E19" s="122">
        <v>1</v>
      </c>
      <c r="F19" s="123"/>
      <c r="G19" s="123"/>
      <c r="H19" s="123"/>
      <c r="I19" s="123"/>
      <c r="J19" s="123"/>
      <c r="K19" s="217"/>
      <c r="L19" s="217"/>
      <c r="M19" s="217"/>
      <c r="N19" s="217"/>
      <c r="O19" s="217"/>
      <c r="P19" s="217"/>
    </row>
    <row r="20" spans="1:16" s="195" customFormat="1" x14ac:dyDescent="0.25">
      <c r="A20" s="213"/>
      <c r="B20" s="218"/>
      <c r="C20" s="219" t="s">
        <v>740</v>
      </c>
      <c r="D20" s="220"/>
      <c r="E20" s="220"/>
      <c r="F20" s="123"/>
      <c r="G20" s="123"/>
      <c r="H20" s="215"/>
      <c r="I20" s="221"/>
      <c r="J20" s="123"/>
      <c r="K20" s="217"/>
      <c r="L20" s="217"/>
      <c r="M20" s="217"/>
      <c r="N20" s="217"/>
      <c r="O20" s="217"/>
      <c r="P20" s="217"/>
    </row>
    <row r="21" spans="1:16" s="195" customFormat="1" ht="52.8" x14ac:dyDescent="0.25">
      <c r="A21" s="216">
        <v>1</v>
      </c>
      <c r="B21" s="121"/>
      <c r="C21" s="121" t="s">
        <v>741</v>
      </c>
      <c r="D21" s="122" t="s">
        <v>742</v>
      </c>
      <c r="E21" s="122">
        <v>61</v>
      </c>
      <c r="F21" s="123"/>
      <c r="G21" s="123"/>
      <c r="H21" s="123"/>
      <c r="I21" s="123"/>
      <c r="J21" s="123"/>
      <c r="K21" s="217"/>
      <c r="L21" s="217"/>
      <c r="M21" s="217"/>
      <c r="N21" s="217"/>
      <c r="O21" s="217"/>
      <c r="P21" s="217"/>
    </row>
    <row r="22" spans="1:16" s="195" customFormat="1" ht="92.4" x14ac:dyDescent="0.25">
      <c r="A22" s="216">
        <v>2</v>
      </c>
      <c r="B22" s="121"/>
      <c r="C22" s="121" t="s">
        <v>743</v>
      </c>
      <c r="D22" s="122" t="s">
        <v>742</v>
      </c>
      <c r="E22" s="122">
        <v>36</v>
      </c>
      <c r="F22" s="123"/>
      <c r="G22" s="123"/>
      <c r="H22" s="123"/>
      <c r="I22" s="123"/>
      <c r="J22" s="123"/>
      <c r="K22" s="217"/>
      <c r="L22" s="217"/>
      <c r="M22" s="217"/>
      <c r="N22" s="217"/>
      <c r="O22" s="217"/>
      <c r="P22" s="217"/>
    </row>
    <row r="23" spans="1:16" s="195" customFormat="1" ht="66" x14ac:dyDescent="0.25">
      <c r="A23" s="216">
        <v>3</v>
      </c>
      <c r="B23" s="121"/>
      <c r="C23" s="121" t="s">
        <v>744</v>
      </c>
      <c r="D23" s="122" t="s">
        <v>742</v>
      </c>
      <c r="E23" s="122">
        <v>4</v>
      </c>
      <c r="F23" s="123"/>
      <c r="G23" s="123"/>
      <c r="H23" s="123"/>
      <c r="I23" s="123"/>
      <c r="J23" s="123"/>
      <c r="K23" s="217"/>
      <c r="L23" s="217"/>
      <c r="M23" s="217"/>
      <c r="N23" s="217"/>
      <c r="O23" s="217"/>
      <c r="P23" s="217"/>
    </row>
    <row r="24" spans="1:16" s="195" customFormat="1" ht="66" x14ac:dyDescent="0.25">
      <c r="A24" s="216">
        <v>4</v>
      </c>
      <c r="B24" s="121"/>
      <c r="C24" s="121" t="s">
        <v>745</v>
      </c>
      <c r="D24" s="122" t="s">
        <v>742</v>
      </c>
      <c r="E24" s="122">
        <v>32</v>
      </c>
      <c r="F24" s="123"/>
      <c r="G24" s="123"/>
      <c r="H24" s="123"/>
      <c r="I24" s="123"/>
      <c r="J24" s="123"/>
      <c r="K24" s="217"/>
      <c r="L24" s="217"/>
      <c r="M24" s="217"/>
      <c r="N24" s="217"/>
      <c r="O24" s="217"/>
      <c r="P24" s="217"/>
    </row>
    <row r="25" spans="1:16" s="195" customFormat="1" ht="26.4" x14ac:dyDescent="0.25">
      <c r="A25" s="216">
        <v>5</v>
      </c>
      <c r="B25" s="121"/>
      <c r="C25" s="121" t="s">
        <v>746</v>
      </c>
      <c r="D25" s="122" t="s">
        <v>334</v>
      </c>
      <c r="E25" s="122">
        <v>1</v>
      </c>
      <c r="F25" s="123"/>
      <c r="G25" s="123"/>
      <c r="H25" s="123"/>
      <c r="I25" s="123"/>
      <c r="J25" s="123"/>
      <c r="K25" s="217"/>
      <c r="L25" s="217"/>
      <c r="M25" s="217"/>
      <c r="N25" s="217"/>
      <c r="O25" s="217"/>
      <c r="P25" s="217"/>
    </row>
    <row r="26" spans="1:16" s="195" customFormat="1" x14ac:dyDescent="0.25">
      <c r="A26" s="216">
        <v>6</v>
      </c>
      <c r="B26" s="121"/>
      <c r="C26" s="121" t="s">
        <v>747</v>
      </c>
      <c r="D26" s="122" t="s">
        <v>65</v>
      </c>
      <c r="E26" s="122">
        <v>22</v>
      </c>
      <c r="F26" s="123"/>
      <c r="G26" s="123"/>
      <c r="H26" s="123"/>
      <c r="I26" s="123"/>
      <c r="J26" s="123"/>
      <c r="K26" s="217"/>
      <c r="L26" s="217"/>
      <c r="M26" s="217"/>
      <c r="N26" s="217"/>
      <c r="O26" s="217"/>
      <c r="P26" s="217"/>
    </row>
    <row r="27" spans="1:16" s="195" customFormat="1" x14ac:dyDescent="0.25">
      <c r="A27" s="216">
        <v>7</v>
      </c>
      <c r="B27" s="121"/>
      <c r="C27" s="121" t="s">
        <v>748</v>
      </c>
      <c r="D27" s="122" t="s">
        <v>334</v>
      </c>
      <c r="E27" s="122">
        <v>1</v>
      </c>
      <c r="F27" s="123"/>
      <c r="G27" s="123"/>
      <c r="H27" s="123"/>
      <c r="I27" s="123"/>
      <c r="J27" s="123"/>
      <c r="K27" s="217"/>
      <c r="L27" s="217"/>
      <c r="M27" s="217"/>
      <c r="N27" s="217"/>
      <c r="O27" s="217"/>
      <c r="P27" s="217"/>
    </row>
    <row r="28" spans="1:16" s="195" customFormat="1" ht="66" x14ac:dyDescent="0.25">
      <c r="A28" s="216">
        <v>8</v>
      </c>
      <c r="B28" s="121"/>
      <c r="C28" s="121" t="s">
        <v>749</v>
      </c>
      <c r="D28" s="122" t="s">
        <v>65</v>
      </c>
      <c r="E28" s="122">
        <v>18</v>
      </c>
      <c r="F28" s="123"/>
      <c r="G28" s="123"/>
      <c r="H28" s="123"/>
      <c r="I28" s="123"/>
      <c r="J28" s="123"/>
      <c r="K28" s="217"/>
      <c r="L28" s="217"/>
      <c r="M28" s="217"/>
      <c r="N28" s="217"/>
      <c r="O28" s="217"/>
      <c r="P28" s="217"/>
    </row>
    <row r="29" spans="1:16" s="195" customFormat="1" ht="26.4" x14ac:dyDescent="0.25">
      <c r="A29" s="216">
        <v>9</v>
      </c>
      <c r="B29" s="121"/>
      <c r="C29" s="121" t="s">
        <v>750</v>
      </c>
      <c r="D29" s="122" t="s">
        <v>65</v>
      </c>
      <c r="E29" s="122">
        <v>22</v>
      </c>
      <c r="F29" s="123"/>
      <c r="G29" s="123"/>
      <c r="H29" s="123"/>
      <c r="I29" s="123"/>
      <c r="J29" s="123"/>
      <c r="K29" s="217"/>
      <c r="L29" s="217"/>
      <c r="M29" s="217"/>
      <c r="N29" s="217"/>
      <c r="O29" s="217"/>
      <c r="P29" s="217"/>
    </row>
    <row r="30" spans="1:16" s="195" customFormat="1" x14ac:dyDescent="0.25">
      <c r="A30" s="213"/>
      <c r="B30" s="218"/>
      <c r="C30" s="222" t="s">
        <v>751</v>
      </c>
      <c r="D30" s="220"/>
      <c r="E30" s="220"/>
      <c r="F30" s="123"/>
      <c r="G30" s="123"/>
      <c r="H30" s="215"/>
      <c r="I30" s="221"/>
      <c r="J30" s="123"/>
      <c r="K30" s="217">
        <f t="shared" ref="K30" si="6">SUM(H30:J30)</f>
        <v>0</v>
      </c>
      <c r="L30" s="217">
        <f t="shared" ref="L30" si="7">E30*F30</f>
        <v>0</v>
      </c>
      <c r="M30" s="217">
        <f t="shared" ref="M30" si="8">E30*H30</f>
        <v>0</v>
      </c>
      <c r="N30" s="217">
        <f t="shared" ref="N30" si="9">E30*I30</f>
        <v>0</v>
      </c>
      <c r="O30" s="217">
        <f t="shared" ref="O30" si="10">E30*J30</f>
        <v>0</v>
      </c>
      <c r="P30" s="217">
        <f t="shared" ref="P30" si="11">SUM(M30:O30)</f>
        <v>0</v>
      </c>
    </row>
    <row r="31" spans="1:16" s="195" customFormat="1" ht="52.8" x14ac:dyDescent="0.25">
      <c r="A31" s="216">
        <v>1</v>
      </c>
      <c r="B31" s="121"/>
      <c r="C31" s="121" t="s">
        <v>752</v>
      </c>
      <c r="D31" s="122" t="s">
        <v>334</v>
      </c>
      <c r="E31" s="122">
        <v>2</v>
      </c>
      <c r="F31" s="123"/>
      <c r="G31" s="123"/>
      <c r="H31" s="123"/>
      <c r="I31" s="123"/>
      <c r="J31" s="123"/>
      <c r="K31" s="217"/>
      <c r="L31" s="217"/>
      <c r="M31" s="217"/>
      <c r="N31" s="217"/>
      <c r="O31" s="217"/>
      <c r="P31" s="217"/>
    </row>
    <row r="32" spans="1:16" s="195" customFormat="1" ht="39.6" x14ac:dyDescent="0.25">
      <c r="A32" s="216">
        <v>2</v>
      </c>
      <c r="B32" s="121"/>
      <c r="C32" s="121" t="s">
        <v>753</v>
      </c>
      <c r="D32" s="122" t="s">
        <v>65</v>
      </c>
      <c r="E32" s="122">
        <v>114</v>
      </c>
      <c r="F32" s="123"/>
      <c r="G32" s="123"/>
      <c r="H32" s="123"/>
      <c r="I32" s="123"/>
      <c r="J32" s="123"/>
      <c r="K32" s="217"/>
      <c r="L32" s="217"/>
      <c r="M32" s="217"/>
      <c r="N32" s="217"/>
      <c r="O32" s="217"/>
      <c r="P32" s="217"/>
    </row>
    <row r="33" spans="1:16" s="195" customFormat="1" ht="26.4" x14ac:dyDescent="0.25">
      <c r="A33" s="216">
        <v>3</v>
      </c>
      <c r="B33" s="121"/>
      <c r="C33" s="121" t="s">
        <v>754</v>
      </c>
      <c r="D33" s="122" t="s">
        <v>65</v>
      </c>
      <c r="E33" s="122">
        <v>18</v>
      </c>
      <c r="F33" s="123"/>
      <c r="G33" s="123"/>
      <c r="H33" s="123"/>
      <c r="I33" s="123"/>
      <c r="J33" s="123"/>
      <c r="K33" s="217"/>
      <c r="L33" s="217"/>
      <c r="M33" s="217"/>
      <c r="N33" s="217"/>
      <c r="O33" s="217"/>
      <c r="P33" s="217"/>
    </row>
    <row r="34" spans="1:16" s="195" customFormat="1" ht="39.6" x14ac:dyDescent="0.25">
      <c r="A34" s="216">
        <v>4</v>
      </c>
      <c r="B34" s="121"/>
      <c r="C34" s="121" t="s">
        <v>755</v>
      </c>
      <c r="D34" s="122" t="s">
        <v>65</v>
      </c>
      <c r="E34" s="122">
        <v>6</v>
      </c>
      <c r="F34" s="123"/>
      <c r="G34" s="123"/>
      <c r="H34" s="123"/>
      <c r="I34" s="123"/>
      <c r="J34" s="123"/>
      <c r="K34" s="217"/>
      <c r="L34" s="217"/>
      <c r="M34" s="217"/>
      <c r="N34" s="217"/>
      <c r="O34" s="217"/>
      <c r="P34" s="217"/>
    </row>
    <row r="35" spans="1:16" s="195" customFormat="1" ht="39.6" x14ac:dyDescent="0.25">
      <c r="A35" s="216">
        <v>5</v>
      </c>
      <c r="B35" s="121"/>
      <c r="C35" s="121" t="s">
        <v>756</v>
      </c>
      <c r="D35" s="122" t="s">
        <v>65</v>
      </c>
      <c r="E35" s="122">
        <v>55</v>
      </c>
      <c r="F35" s="123"/>
      <c r="G35" s="123"/>
      <c r="H35" s="123"/>
      <c r="I35" s="123"/>
      <c r="J35" s="123"/>
      <c r="K35" s="217"/>
      <c r="L35" s="217"/>
      <c r="M35" s="217"/>
      <c r="N35" s="217"/>
      <c r="O35" s="217"/>
      <c r="P35" s="217"/>
    </row>
    <row r="36" spans="1:16" s="195" customFormat="1" ht="26.4" x14ac:dyDescent="0.25">
      <c r="A36" s="216">
        <v>6</v>
      </c>
      <c r="B36" s="121"/>
      <c r="C36" s="121" t="s">
        <v>757</v>
      </c>
      <c r="D36" s="122" t="s">
        <v>275</v>
      </c>
      <c r="E36" s="122">
        <v>10</v>
      </c>
      <c r="F36" s="123"/>
      <c r="G36" s="123"/>
      <c r="H36" s="123"/>
      <c r="I36" s="123"/>
      <c r="J36" s="123"/>
      <c r="K36" s="217"/>
      <c r="L36" s="217"/>
      <c r="M36" s="217"/>
      <c r="N36" s="217"/>
      <c r="O36" s="217"/>
      <c r="P36" s="217"/>
    </row>
    <row r="37" spans="1:16" s="195" customFormat="1" ht="26.4" x14ac:dyDescent="0.25">
      <c r="A37" s="216">
        <v>7</v>
      </c>
      <c r="B37" s="121"/>
      <c r="C37" s="121" t="s">
        <v>758</v>
      </c>
      <c r="D37" s="122" t="s">
        <v>275</v>
      </c>
      <c r="E37" s="122">
        <v>12</v>
      </c>
      <c r="F37" s="123"/>
      <c r="G37" s="123"/>
      <c r="H37" s="123"/>
      <c r="I37" s="123"/>
      <c r="J37" s="123"/>
      <c r="K37" s="217"/>
      <c r="L37" s="217"/>
      <c r="M37" s="217"/>
      <c r="N37" s="217"/>
      <c r="O37" s="217"/>
      <c r="P37" s="217"/>
    </row>
    <row r="38" spans="1:16" s="195" customFormat="1" ht="26.4" x14ac:dyDescent="0.25">
      <c r="A38" s="216">
        <v>8</v>
      </c>
      <c r="B38" s="121"/>
      <c r="C38" s="121" t="s">
        <v>759</v>
      </c>
      <c r="D38" s="122" t="s">
        <v>275</v>
      </c>
      <c r="E38" s="122">
        <v>1</v>
      </c>
      <c r="F38" s="123"/>
      <c r="G38" s="123"/>
      <c r="H38" s="123"/>
      <c r="I38" s="123"/>
      <c r="J38" s="123"/>
      <c r="K38" s="217"/>
      <c r="L38" s="217"/>
      <c r="M38" s="217"/>
      <c r="N38" s="217"/>
      <c r="O38" s="217"/>
      <c r="P38" s="217"/>
    </row>
    <row r="39" spans="1:16" s="195" customFormat="1" ht="26.4" x14ac:dyDescent="0.25">
      <c r="A39" s="216">
        <v>9</v>
      </c>
      <c r="B39" s="121"/>
      <c r="C39" s="121" t="s">
        <v>760</v>
      </c>
      <c r="D39" s="122" t="s">
        <v>275</v>
      </c>
      <c r="E39" s="122">
        <v>2</v>
      </c>
      <c r="F39" s="123"/>
      <c r="G39" s="123"/>
      <c r="H39" s="123"/>
      <c r="I39" s="123"/>
      <c r="J39" s="123"/>
      <c r="K39" s="217"/>
      <c r="L39" s="217"/>
      <c r="M39" s="217"/>
      <c r="N39" s="217"/>
      <c r="O39" s="217"/>
      <c r="P39" s="217"/>
    </row>
    <row r="40" spans="1:16" s="195" customFormat="1" ht="26.4" x14ac:dyDescent="0.25">
      <c r="A40" s="216">
        <v>10</v>
      </c>
      <c r="B40" s="121"/>
      <c r="C40" s="121" t="s">
        <v>761</v>
      </c>
      <c r="D40" s="122" t="s">
        <v>275</v>
      </c>
      <c r="E40" s="122">
        <v>5</v>
      </c>
      <c r="F40" s="123"/>
      <c r="G40" s="123"/>
      <c r="H40" s="123"/>
      <c r="I40" s="123"/>
      <c r="J40" s="123"/>
      <c r="K40" s="217"/>
      <c r="L40" s="217"/>
      <c r="M40" s="217"/>
      <c r="N40" s="217"/>
      <c r="O40" s="217"/>
      <c r="P40" s="217"/>
    </row>
    <row r="41" spans="1:16" s="195" customFormat="1" ht="66" x14ac:dyDescent="0.25">
      <c r="A41" s="216">
        <v>11</v>
      </c>
      <c r="B41" s="121"/>
      <c r="C41" s="121" t="s">
        <v>762</v>
      </c>
      <c r="D41" s="122" t="s">
        <v>334</v>
      </c>
      <c r="E41" s="122">
        <v>4</v>
      </c>
      <c r="F41" s="123"/>
      <c r="G41" s="123"/>
      <c r="H41" s="123"/>
      <c r="I41" s="123"/>
      <c r="J41" s="123"/>
      <c r="K41" s="217"/>
      <c r="L41" s="217"/>
      <c r="M41" s="217"/>
      <c r="N41" s="217"/>
      <c r="O41" s="217"/>
      <c r="P41" s="217"/>
    </row>
    <row r="42" spans="1:16" s="195" customFormat="1" ht="66" x14ac:dyDescent="0.25">
      <c r="A42" s="216">
        <v>12</v>
      </c>
      <c r="B42" s="121"/>
      <c r="C42" s="121" t="s">
        <v>763</v>
      </c>
      <c r="D42" s="122" t="s">
        <v>334</v>
      </c>
      <c r="E42" s="122">
        <v>3</v>
      </c>
      <c r="F42" s="123"/>
      <c r="G42" s="123"/>
      <c r="H42" s="123"/>
      <c r="I42" s="123"/>
      <c r="J42" s="123"/>
      <c r="K42" s="217"/>
      <c r="L42" s="217"/>
      <c r="M42" s="217"/>
      <c r="N42" s="217"/>
      <c r="O42" s="217"/>
      <c r="P42" s="217"/>
    </row>
    <row r="43" spans="1:16" s="195" customFormat="1" ht="52.8" x14ac:dyDescent="0.25">
      <c r="A43" s="216">
        <v>13</v>
      </c>
      <c r="B43" s="121"/>
      <c r="C43" s="121" t="s">
        <v>764</v>
      </c>
      <c r="D43" s="122" t="s">
        <v>334</v>
      </c>
      <c r="E43" s="122">
        <v>5</v>
      </c>
      <c r="F43" s="123"/>
      <c r="G43" s="123"/>
      <c r="H43" s="123"/>
      <c r="I43" s="123"/>
      <c r="J43" s="123"/>
      <c r="K43" s="217"/>
      <c r="L43" s="217"/>
      <c r="M43" s="217"/>
      <c r="N43" s="217"/>
      <c r="O43" s="217"/>
      <c r="P43" s="217"/>
    </row>
    <row r="44" spans="1:16" s="195" customFormat="1" ht="52.8" x14ac:dyDescent="0.25">
      <c r="A44" s="216">
        <v>14</v>
      </c>
      <c r="B44" s="121"/>
      <c r="C44" s="121" t="s">
        <v>765</v>
      </c>
      <c r="D44" s="122" t="s">
        <v>334</v>
      </c>
      <c r="E44" s="122">
        <v>7</v>
      </c>
      <c r="F44" s="123"/>
      <c r="G44" s="123"/>
      <c r="H44" s="123"/>
      <c r="I44" s="123"/>
      <c r="J44" s="123"/>
      <c r="K44" s="217"/>
      <c r="L44" s="217"/>
      <c r="M44" s="217"/>
      <c r="N44" s="217"/>
      <c r="O44" s="217"/>
      <c r="P44" s="217"/>
    </row>
    <row r="45" spans="1:16" s="195" customFormat="1" ht="52.8" x14ac:dyDescent="0.25">
      <c r="A45" s="216">
        <v>15</v>
      </c>
      <c r="B45" s="121"/>
      <c r="C45" s="121" t="s">
        <v>766</v>
      </c>
      <c r="D45" s="122" t="s">
        <v>742</v>
      </c>
      <c r="E45" s="122">
        <v>0.7</v>
      </c>
      <c r="F45" s="123"/>
      <c r="G45" s="123"/>
      <c r="H45" s="123"/>
      <c r="I45" s="123"/>
      <c r="J45" s="123"/>
      <c r="K45" s="217"/>
      <c r="L45" s="217"/>
      <c r="M45" s="217"/>
      <c r="N45" s="217"/>
      <c r="O45" s="217"/>
      <c r="P45" s="217"/>
    </row>
    <row r="46" spans="1:16" s="195" customFormat="1" ht="105.6" x14ac:dyDescent="0.25">
      <c r="A46" s="216">
        <v>16</v>
      </c>
      <c r="B46" s="121"/>
      <c r="C46" s="121" t="s">
        <v>767</v>
      </c>
      <c r="D46" s="122" t="s">
        <v>334</v>
      </c>
      <c r="E46" s="122">
        <v>1</v>
      </c>
      <c r="F46" s="123"/>
      <c r="G46" s="123"/>
      <c r="H46" s="123"/>
      <c r="I46" s="123"/>
      <c r="J46" s="123"/>
      <c r="K46" s="217"/>
      <c r="L46" s="217"/>
      <c r="M46" s="217"/>
      <c r="N46" s="217"/>
      <c r="O46" s="217"/>
      <c r="P46" s="217"/>
    </row>
    <row r="47" spans="1:16" s="195" customFormat="1" ht="26.4" x14ac:dyDescent="0.25">
      <c r="A47" s="216">
        <v>17</v>
      </c>
      <c r="B47" s="121"/>
      <c r="C47" s="121" t="s">
        <v>768</v>
      </c>
      <c r="D47" s="122" t="s">
        <v>742</v>
      </c>
      <c r="E47" s="122">
        <v>10</v>
      </c>
      <c r="F47" s="123"/>
      <c r="G47" s="123"/>
      <c r="H47" s="123"/>
      <c r="I47" s="123"/>
      <c r="J47" s="123"/>
      <c r="K47" s="217"/>
      <c r="L47" s="217"/>
      <c r="M47" s="217"/>
      <c r="N47" s="217"/>
      <c r="O47" s="217"/>
      <c r="P47" s="217"/>
    </row>
    <row r="48" spans="1:16" s="195" customFormat="1" ht="18" x14ac:dyDescent="0.25">
      <c r="A48" s="216">
        <v>18</v>
      </c>
      <c r="B48" s="121"/>
      <c r="C48" s="121" t="s">
        <v>769</v>
      </c>
      <c r="D48" s="122" t="s">
        <v>770</v>
      </c>
      <c r="E48" s="122">
        <v>90</v>
      </c>
      <c r="F48" s="123"/>
      <c r="G48" s="123"/>
      <c r="H48" s="123"/>
      <c r="I48" s="123"/>
      <c r="J48" s="123"/>
      <c r="K48" s="217"/>
      <c r="L48" s="217"/>
      <c r="M48" s="217"/>
      <c r="N48" s="217"/>
      <c r="O48" s="217"/>
      <c r="P48" s="217"/>
    </row>
    <row r="49" spans="1:16" s="195" customFormat="1" ht="26.4" x14ac:dyDescent="0.25">
      <c r="A49" s="216">
        <v>19</v>
      </c>
      <c r="B49" s="121"/>
      <c r="C49" s="121" t="s">
        <v>771</v>
      </c>
      <c r="D49" s="122" t="s">
        <v>65</v>
      </c>
      <c r="E49" s="122">
        <v>2</v>
      </c>
      <c r="F49" s="123"/>
      <c r="G49" s="123"/>
      <c r="H49" s="123"/>
      <c r="I49" s="123"/>
      <c r="J49" s="123"/>
      <c r="K49" s="217"/>
      <c r="L49" s="217"/>
      <c r="M49" s="217"/>
      <c r="N49" s="217"/>
      <c r="O49" s="217"/>
      <c r="P49" s="217"/>
    </row>
    <row r="50" spans="1:16" s="195" customFormat="1" x14ac:dyDescent="0.25">
      <c r="A50" s="216">
        <v>20</v>
      </c>
      <c r="B50" s="121"/>
      <c r="C50" s="121" t="s">
        <v>445</v>
      </c>
      <c r="D50" s="122" t="s">
        <v>334</v>
      </c>
      <c r="E50" s="122">
        <v>1</v>
      </c>
      <c r="F50" s="123"/>
      <c r="G50" s="123"/>
      <c r="H50" s="123"/>
      <c r="I50" s="123"/>
      <c r="J50" s="123"/>
      <c r="K50" s="217"/>
      <c r="L50" s="217"/>
      <c r="M50" s="217"/>
      <c r="N50" s="217"/>
      <c r="O50" s="217"/>
      <c r="P50" s="217"/>
    </row>
    <row r="51" spans="1:16" s="195" customFormat="1" x14ac:dyDescent="0.25">
      <c r="A51" s="213"/>
      <c r="B51" s="218"/>
      <c r="C51" s="219" t="s">
        <v>772</v>
      </c>
      <c r="D51" s="220"/>
      <c r="E51" s="220"/>
      <c r="F51" s="123"/>
      <c r="G51" s="123"/>
      <c r="H51" s="215"/>
      <c r="I51" s="221"/>
      <c r="J51" s="123"/>
      <c r="K51" s="217"/>
      <c r="L51" s="217"/>
      <c r="M51" s="217"/>
      <c r="N51" s="217"/>
      <c r="O51" s="217"/>
      <c r="P51" s="217"/>
    </row>
    <row r="52" spans="1:16" s="195" customFormat="1" ht="52.8" x14ac:dyDescent="0.25">
      <c r="A52" s="216">
        <v>1</v>
      </c>
      <c r="B52" s="121"/>
      <c r="C52" s="121" t="s">
        <v>741</v>
      </c>
      <c r="D52" s="122" t="s">
        <v>742</v>
      </c>
      <c r="E52" s="122">
        <v>468</v>
      </c>
      <c r="F52" s="123"/>
      <c r="G52" s="123"/>
      <c r="H52" s="123"/>
      <c r="I52" s="123"/>
      <c r="J52" s="123"/>
      <c r="K52" s="217"/>
      <c r="L52" s="217"/>
      <c r="M52" s="217"/>
      <c r="N52" s="217"/>
      <c r="O52" s="217"/>
      <c r="P52" s="217"/>
    </row>
    <row r="53" spans="1:16" s="195" customFormat="1" ht="92.4" x14ac:dyDescent="0.25">
      <c r="A53" s="216">
        <v>2</v>
      </c>
      <c r="B53" s="121"/>
      <c r="C53" s="121" t="s">
        <v>743</v>
      </c>
      <c r="D53" s="122" t="s">
        <v>742</v>
      </c>
      <c r="E53" s="122">
        <v>341</v>
      </c>
      <c r="F53" s="123"/>
      <c r="G53" s="123"/>
      <c r="H53" s="123"/>
      <c r="I53" s="123"/>
      <c r="J53" s="123"/>
      <c r="K53" s="217"/>
      <c r="L53" s="217"/>
      <c r="M53" s="217"/>
      <c r="N53" s="217"/>
      <c r="O53" s="217"/>
      <c r="P53" s="217"/>
    </row>
    <row r="54" spans="1:16" s="195" customFormat="1" ht="66" x14ac:dyDescent="0.25">
      <c r="A54" s="216">
        <v>3</v>
      </c>
      <c r="B54" s="121"/>
      <c r="C54" s="121" t="s">
        <v>773</v>
      </c>
      <c r="D54" s="122" t="s">
        <v>742</v>
      </c>
      <c r="E54" s="122">
        <v>59</v>
      </c>
      <c r="F54" s="123"/>
      <c r="G54" s="123"/>
      <c r="H54" s="123"/>
      <c r="I54" s="123"/>
      <c r="J54" s="123"/>
      <c r="K54" s="217"/>
      <c r="L54" s="217"/>
      <c r="M54" s="217"/>
      <c r="N54" s="217"/>
      <c r="O54" s="217"/>
      <c r="P54" s="217"/>
    </row>
    <row r="55" spans="1:16" s="195" customFormat="1" ht="66" x14ac:dyDescent="0.25">
      <c r="A55" s="216">
        <v>4</v>
      </c>
      <c r="B55" s="121"/>
      <c r="C55" s="121" t="s">
        <v>745</v>
      </c>
      <c r="D55" s="122" t="s">
        <v>742</v>
      </c>
      <c r="E55" s="122">
        <v>236</v>
      </c>
      <c r="F55" s="123"/>
      <c r="G55" s="123"/>
      <c r="H55" s="123"/>
      <c r="I55" s="123"/>
      <c r="J55" s="123"/>
      <c r="K55" s="217"/>
      <c r="L55" s="217"/>
      <c r="M55" s="217"/>
      <c r="N55" s="217"/>
      <c r="O55" s="217"/>
      <c r="P55" s="217"/>
    </row>
    <row r="56" spans="1:16" s="195" customFormat="1" ht="39.6" x14ac:dyDescent="0.25">
      <c r="A56" s="216">
        <v>5</v>
      </c>
      <c r="B56" s="121"/>
      <c r="C56" s="121" t="s">
        <v>774</v>
      </c>
      <c r="D56" s="122" t="s">
        <v>742</v>
      </c>
      <c r="E56" s="122">
        <v>36</v>
      </c>
      <c r="F56" s="123"/>
      <c r="G56" s="123"/>
      <c r="H56" s="123"/>
      <c r="I56" s="123"/>
      <c r="J56" s="123"/>
      <c r="K56" s="217"/>
      <c r="L56" s="217"/>
      <c r="M56" s="217"/>
      <c r="N56" s="217"/>
      <c r="O56" s="217"/>
      <c r="P56" s="217"/>
    </row>
    <row r="57" spans="1:16" s="195" customFormat="1" ht="26.4" x14ac:dyDescent="0.25">
      <c r="A57" s="216">
        <v>6</v>
      </c>
      <c r="B57" s="121"/>
      <c r="C57" s="121" t="s">
        <v>746</v>
      </c>
      <c r="D57" s="122" t="s">
        <v>334</v>
      </c>
      <c r="E57" s="122">
        <v>1</v>
      </c>
      <c r="F57" s="123"/>
      <c r="G57" s="123"/>
      <c r="H57" s="123"/>
      <c r="I57" s="123"/>
      <c r="J57" s="123"/>
      <c r="K57" s="217"/>
      <c r="L57" s="217"/>
      <c r="M57" s="217"/>
      <c r="N57" s="217"/>
      <c r="O57" s="217"/>
      <c r="P57" s="217"/>
    </row>
    <row r="58" spans="1:16" s="195" customFormat="1" ht="39.6" x14ac:dyDescent="0.25">
      <c r="A58" s="216">
        <v>7</v>
      </c>
      <c r="B58" s="121"/>
      <c r="C58" s="121" t="s">
        <v>775</v>
      </c>
      <c r="D58" s="122" t="s">
        <v>776</v>
      </c>
      <c r="E58" s="122">
        <v>2</v>
      </c>
      <c r="F58" s="123"/>
      <c r="G58" s="123"/>
      <c r="H58" s="123"/>
      <c r="I58" s="123"/>
      <c r="J58" s="123"/>
      <c r="K58" s="217"/>
      <c r="L58" s="217"/>
      <c r="M58" s="217"/>
      <c r="N58" s="217"/>
      <c r="O58" s="217"/>
      <c r="P58" s="217"/>
    </row>
    <row r="59" spans="1:16" s="195" customFormat="1" ht="39.6" x14ac:dyDescent="0.25">
      <c r="A59" s="216">
        <v>8</v>
      </c>
      <c r="B59" s="121"/>
      <c r="C59" s="121" t="s">
        <v>777</v>
      </c>
      <c r="D59" s="122" t="s">
        <v>776</v>
      </c>
      <c r="E59" s="122">
        <v>1</v>
      </c>
      <c r="F59" s="123"/>
      <c r="G59" s="123"/>
      <c r="H59" s="123"/>
      <c r="I59" s="123"/>
      <c r="J59" s="123"/>
      <c r="K59" s="217"/>
      <c r="L59" s="217"/>
      <c r="M59" s="217"/>
      <c r="N59" s="217"/>
      <c r="O59" s="217"/>
      <c r="P59" s="217"/>
    </row>
    <row r="60" spans="1:16" s="195" customFormat="1" x14ac:dyDescent="0.25">
      <c r="A60" s="216">
        <v>9</v>
      </c>
      <c r="B60" s="121"/>
      <c r="C60" s="121" t="s">
        <v>778</v>
      </c>
      <c r="D60" s="122" t="s">
        <v>65</v>
      </c>
      <c r="E60" s="122">
        <v>198</v>
      </c>
      <c r="F60" s="123"/>
      <c r="G60" s="123"/>
      <c r="H60" s="123"/>
      <c r="I60" s="123"/>
      <c r="J60" s="123"/>
      <c r="K60" s="217"/>
      <c r="L60" s="217"/>
      <c r="M60" s="217"/>
      <c r="N60" s="217"/>
      <c r="O60" s="217"/>
      <c r="P60" s="217"/>
    </row>
    <row r="61" spans="1:16" s="195" customFormat="1" x14ac:dyDescent="0.25">
      <c r="A61" s="216">
        <v>10</v>
      </c>
      <c r="B61" s="121"/>
      <c r="C61" s="121" t="s">
        <v>779</v>
      </c>
      <c r="D61" s="122" t="s">
        <v>334</v>
      </c>
      <c r="E61" s="122">
        <v>1</v>
      </c>
      <c r="F61" s="123"/>
      <c r="G61" s="123"/>
      <c r="H61" s="123"/>
      <c r="I61" s="123"/>
      <c r="J61" s="123"/>
      <c r="K61" s="217"/>
      <c r="L61" s="217"/>
      <c r="M61" s="217"/>
      <c r="N61" s="217"/>
      <c r="O61" s="217"/>
      <c r="P61" s="217"/>
    </row>
    <row r="62" spans="1:16" s="195" customFormat="1" ht="52.8" x14ac:dyDescent="0.25">
      <c r="A62" s="216">
        <v>11</v>
      </c>
      <c r="B62" s="121"/>
      <c r="C62" s="121" t="s">
        <v>780</v>
      </c>
      <c r="D62" s="122" t="s">
        <v>334</v>
      </c>
      <c r="E62" s="122">
        <v>1</v>
      </c>
      <c r="F62" s="123"/>
      <c r="G62" s="123"/>
      <c r="H62" s="123"/>
      <c r="I62" s="123"/>
      <c r="J62" s="123"/>
      <c r="K62" s="217"/>
      <c r="L62" s="217"/>
      <c r="M62" s="217"/>
      <c r="N62" s="217"/>
      <c r="O62" s="217"/>
      <c r="P62" s="217"/>
    </row>
    <row r="63" spans="1:16" s="195" customFormat="1" ht="52.8" x14ac:dyDescent="0.25">
      <c r="A63" s="216">
        <v>12</v>
      </c>
      <c r="B63" s="121"/>
      <c r="C63" s="121" t="s">
        <v>781</v>
      </c>
      <c r="D63" s="122" t="s">
        <v>334</v>
      </c>
      <c r="E63" s="122">
        <v>1</v>
      </c>
      <c r="F63" s="123"/>
      <c r="G63" s="123"/>
      <c r="H63" s="123"/>
      <c r="I63" s="123"/>
      <c r="J63" s="123"/>
      <c r="K63" s="217"/>
      <c r="L63" s="217"/>
      <c r="M63" s="217"/>
      <c r="N63" s="217"/>
      <c r="O63" s="217"/>
      <c r="P63" s="217"/>
    </row>
    <row r="64" spans="1:16" s="195" customFormat="1" ht="66" x14ac:dyDescent="0.25">
      <c r="A64" s="216">
        <v>13</v>
      </c>
      <c r="B64" s="121"/>
      <c r="C64" s="121" t="s">
        <v>749</v>
      </c>
      <c r="D64" s="122" t="s">
        <v>65</v>
      </c>
      <c r="E64" s="122">
        <v>43</v>
      </c>
      <c r="F64" s="123"/>
      <c r="G64" s="123"/>
      <c r="H64" s="123"/>
      <c r="I64" s="123"/>
      <c r="J64" s="123"/>
      <c r="K64" s="217"/>
      <c r="L64" s="217"/>
      <c r="M64" s="217"/>
      <c r="N64" s="217"/>
      <c r="O64" s="217"/>
      <c r="P64" s="217"/>
    </row>
    <row r="65" spans="1:16" s="195" customFormat="1" ht="26.4" x14ac:dyDescent="0.25">
      <c r="A65" s="216">
        <v>14</v>
      </c>
      <c r="B65" s="121"/>
      <c r="C65" s="121" t="s">
        <v>782</v>
      </c>
      <c r="D65" s="122" t="s">
        <v>65</v>
      </c>
      <c r="E65" s="122">
        <v>198</v>
      </c>
      <c r="F65" s="123"/>
      <c r="G65" s="123"/>
      <c r="H65" s="123"/>
      <c r="I65" s="123"/>
      <c r="J65" s="123"/>
      <c r="K65" s="217"/>
      <c r="L65" s="217"/>
      <c r="M65" s="217"/>
      <c r="N65" s="217"/>
      <c r="O65" s="217"/>
      <c r="P65" s="217"/>
    </row>
    <row r="66" spans="1:16" x14ac:dyDescent="0.25">
      <c r="A66" s="223"/>
      <c r="B66" s="137"/>
      <c r="C66" s="324" t="s">
        <v>11</v>
      </c>
      <c r="D66" s="324"/>
      <c r="E66" s="137" t="s">
        <v>10</v>
      </c>
      <c r="F66" s="137" t="s">
        <v>10</v>
      </c>
      <c r="G66" s="137" t="s">
        <v>10</v>
      </c>
      <c r="H66" s="224" t="s">
        <v>10</v>
      </c>
      <c r="I66" s="121" t="s">
        <v>10</v>
      </c>
      <c r="J66" s="121" t="s">
        <v>10</v>
      </c>
      <c r="K66" s="121" t="s">
        <v>10</v>
      </c>
      <c r="L66" s="225"/>
      <c r="M66" s="225"/>
      <c r="N66" s="225"/>
      <c r="O66" s="225"/>
      <c r="P66" s="225"/>
    </row>
    <row r="67" spans="1:16" x14ac:dyDescent="0.25">
      <c r="A67" s="227" t="s">
        <v>10</v>
      </c>
      <c r="B67" s="228" t="s">
        <v>10</v>
      </c>
      <c r="C67" s="325" t="s">
        <v>74</v>
      </c>
      <c r="D67" s="326"/>
      <c r="E67" s="326"/>
      <c r="F67" s="326"/>
      <c r="G67" s="326"/>
      <c r="H67" s="318"/>
      <c r="I67" s="318"/>
      <c r="J67" s="318"/>
      <c r="K67" s="319"/>
      <c r="L67" s="229"/>
      <c r="M67" s="230"/>
      <c r="N67" s="230"/>
      <c r="O67" s="231"/>
      <c r="P67" s="232"/>
    </row>
    <row r="68" spans="1:16" x14ac:dyDescent="0.25">
      <c r="A68" s="233" t="s">
        <v>10</v>
      </c>
      <c r="B68" s="121" t="s">
        <v>10</v>
      </c>
      <c r="C68" s="320" t="s">
        <v>75</v>
      </c>
      <c r="D68" s="321"/>
      <c r="E68" s="321"/>
      <c r="F68" s="321"/>
      <c r="G68" s="321"/>
      <c r="H68" s="321"/>
      <c r="I68" s="321"/>
      <c r="J68" s="321"/>
      <c r="K68" s="322"/>
      <c r="L68" s="234"/>
      <c r="M68" s="235"/>
      <c r="N68" s="235"/>
      <c r="O68" s="235"/>
      <c r="P68" s="235"/>
    </row>
    <row r="69" spans="1:16" ht="15.75" customHeight="1" x14ac:dyDescent="0.25"/>
    <row r="70" spans="1:16" ht="15.6" x14ac:dyDescent="0.25">
      <c r="A70" s="21" t="s">
        <v>13</v>
      </c>
      <c r="B70" s="22"/>
      <c r="C70" s="270"/>
      <c r="D70"/>
      <c r="E70"/>
      <c r="F70"/>
      <c r="G70"/>
      <c r="H70"/>
      <c r="I70"/>
      <c r="J70" s="3" t="s">
        <v>15</v>
      </c>
      <c r="K70" s="22"/>
      <c r="L70" s="270"/>
      <c r="M70" s="270"/>
      <c r="N70" s="270"/>
      <c r="O70"/>
      <c r="P70"/>
    </row>
  </sheetData>
  <mergeCells count="9">
    <mergeCell ref="C66:D66"/>
    <mergeCell ref="C67:K67"/>
    <mergeCell ref="C68:K68"/>
    <mergeCell ref="A1:P1"/>
    <mergeCell ref="N8:O8"/>
    <mergeCell ref="D10:D11"/>
    <mergeCell ref="E10:E11"/>
    <mergeCell ref="F10:K10"/>
    <mergeCell ref="L10:P10"/>
  </mergeCells>
  <phoneticPr fontId="12" type="noConversion"/>
  <pageMargins left="0.23622047244094491" right="0.15748031496062992" top="0.51181102362204722" bottom="0.51181102362204722" header="0.51181102362204722" footer="0.51181102362204722"/>
  <pageSetup paperSize="9" scale="8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H38"/>
  <sheetViews>
    <sheetView topLeftCell="A10" workbookViewId="0">
      <selection activeCell="H32" sqref="H32"/>
    </sheetView>
  </sheetViews>
  <sheetFormatPr defaultColWidth="9.33203125" defaultRowHeight="13.2" x14ac:dyDescent="0.25"/>
  <cols>
    <col min="1" max="1" width="5.109375" style="6" customWidth="1"/>
    <col min="2" max="2" width="9.33203125" style="6"/>
    <col min="3" max="3" width="36.77734375" style="6" customWidth="1"/>
    <col min="4" max="4" width="13.6640625" style="6" customWidth="1"/>
    <col min="5" max="7" width="11.33203125" style="6" customWidth="1"/>
    <col min="8" max="8" width="11.109375" style="6" customWidth="1"/>
    <col min="9" max="16384" width="9.33203125" style="6"/>
  </cols>
  <sheetData>
    <row r="1" spans="1:8" ht="17.399999999999999" x14ac:dyDescent="0.3">
      <c r="A1" s="287" t="s">
        <v>16</v>
      </c>
      <c r="B1" s="287"/>
      <c r="C1" s="287"/>
      <c r="D1" s="287"/>
      <c r="E1" s="287"/>
      <c r="F1" s="287"/>
      <c r="G1" s="287"/>
      <c r="H1" s="287"/>
    </row>
    <row r="2" spans="1:8" ht="17.399999999999999" x14ac:dyDescent="0.3">
      <c r="A2" s="35"/>
      <c r="B2" s="25"/>
      <c r="C2" s="26"/>
      <c r="D2" s="26"/>
      <c r="E2" s="26"/>
      <c r="F2" s="26"/>
      <c r="G2" s="32"/>
      <c r="H2" s="32"/>
    </row>
    <row r="3" spans="1:8" ht="12.75" customHeight="1" x14ac:dyDescent="0.3">
      <c r="A3" s="7"/>
      <c r="B3" s="7"/>
      <c r="C3" s="290" t="s">
        <v>17</v>
      </c>
      <c r="D3" s="290"/>
      <c r="E3" s="290"/>
      <c r="F3" s="290"/>
    </row>
    <row r="4" spans="1:8" ht="15.75" customHeight="1" x14ac:dyDescent="0.25">
      <c r="A4" s="8" t="s">
        <v>1</v>
      </c>
      <c r="B4" s="47"/>
      <c r="C4" s="47"/>
      <c r="D4" s="47"/>
      <c r="E4" s="47"/>
      <c r="F4" s="47"/>
      <c r="G4" s="47"/>
      <c r="H4" s="47"/>
    </row>
    <row r="5" spans="1:8" ht="15.6" x14ac:dyDescent="0.25">
      <c r="A5" s="8" t="s">
        <v>2</v>
      </c>
      <c r="B5" s="9"/>
    </row>
    <row r="6" spans="1:8" ht="15.6" x14ac:dyDescent="0.25">
      <c r="A6" s="8"/>
      <c r="B6" s="9"/>
    </row>
    <row r="7" spans="1:8" ht="15.6" x14ac:dyDescent="0.3">
      <c r="A7" s="10"/>
      <c r="B7" s="10"/>
    </row>
    <row r="8" spans="1:8" x14ac:dyDescent="0.25">
      <c r="B8" s="5"/>
      <c r="C8" s="5" t="s">
        <v>18</v>
      </c>
      <c r="D8" s="36">
        <f>D34</f>
        <v>0</v>
      </c>
    </row>
    <row r="9" spans="1:8" x14ac:dyDescent="0.25">
      <c r="B9" s="5"/>
      <c r="C9" s="5" t="s">
        <v>19</v>
      </c>
      <c r="D9" s="36">
        <f>H29</f>
        <v>0</v>
      </c>
    </row>
    <row r="10" spans="1:8" x14ac:dyDescent="0.25">
      <c r="B10" s="3"/>
      <c r="F10" s="3" t="s">
        <v>3</v>
      </c>
    </row>
    <row r="11" spans="1:8" x14ac:dyDescent="0.25">
      <c r="A11" s="3"/>
      <c r="B11" s="3"/>
      <c r="E11"/>
    </row>
    <row r="12" spans="1:8" ht="15.6" x14ac:dyDescent="0.3">
      <c r="A12" s="11"/>
      <c r="B12" s="11"/>
    </row>
    <row r="13" spans="1:8" ht="12.75" customHeight="1" x14ac:dyDescent="0.25">
      <c r="A13" s="289" t="s">
        <v>20</v>
      </c>
      <c r="B13" s="289" t="s">
        <v>21</v>
      </c>
      <c r="C13" s="289" t="s">
        <v>22</v>
      </c>
      <c r="D13" s="289" t="s">
        <v>23</v>
      </c>
      <c r="E13" s="288" t="s">
        <v>24</v>
      </c>
      <c r="F13" s="288"/>
      <c r="G13" s="288"/>
      <c r="H13" s="289" t="s">
        <v>25</v>
      </c>
    </row>
    <row r="14" spans="1:8" s="12" customFormat="1" ht="22.8" x14ac:dyDescent="0.2">
      <c r="A14" s="289"/>
      <c r="B14" s="289"/>
      <c r="C14" s="289"/>
      <c r="D14" s="289"/>
      <c r="E14" s="273" t="s">
        <v>26</v>
      </c>
      <c r="F14" s="273" t="s">
        <v>27</v>
      </c>
      <c r="G14" s="273" t="s">
        <v>28</v>
      </c>
      <c r="H14" s="289"/>
    </row>
    <row r="15" spans="1:8" x14ac:dyDescent="0.25">
      <c r="A15" s="189">
        <v>1</v>
      </c>
      <c r="B15" s="13">
        <v>1</v>
      </c>
      <c r="C15" s="37" t="s">
        <v>29</v>
      </c>
      <c r="D15" s="41"/>
      <c r="E15" s="41"/>
      <c r="F15" s="41"/>
      <c r="G15" s="41"/>
      <c r="H15" s="41"/>
    </row>
    <row r="16" spans="1:8" x14ac:dyDescent="0.25">
      <c r="A16" s="189">
        <v>2</v>
      </c>
      <c r="B16" s="13">
        <v>2</v>
      </c>
      <c r="C16" s="37" t="s">
        <v>30</v>
      </c>
      <c r="D16" s="41"/>
      <c r="E16" s="41"/>
      <c r="F16" s="41"/>
      <c r="G16" s="41"/>
      <c r="H16" s="41"/>
    </row>
    <row r="17" spans="1:8" x14ac:dyDescent="0.25">
      <c r="A17" s="189">
        <v>3</v>
      </c>
      <c r="B17" s="13">
        <v>3</v>
      </c>
      <c r="C17" s="37" t="s">
        <v>31</v>
      </c>
      <c r="D17" s="41"/>
      <c r="E17" s="41"/>
      <c r="F17" s="41"/>
      <c r="G17" s="41"/>
      <c r="H17" s="41"/>
    </row>
    <row r="18" spans="1:8" x14ac:dyDescent="0.25">
      <c r="A18" s="189">
        <v>4</v>
      </c>
      <c r="B18" s="13">
        <v>4</v>
      </c>
      <c r="C18" s="37" t="s">
        <v>32</v>
      </c>
      <c r="D18" s="41"/>
      <c r="E18" s="41"/>
      <c r="F18" s="41"/>
      <c r="G18" s="41"/>
      <c r="H18" s="41"/>
    </row>
    <row r="19" spans="1:8" x14ac:dyDescent="0.25">
      <c r="A19" s="189">
        <v>5</v>
      </c>
      <c r="B19" s="13">
        <v>5</v>
      </c>
      <c r="C19" s="37" t="s">
        <v>33</v>
      </c>
      <c r="D19" s="41"/>
      <c r="E19" s="41"/>
      <c r="F19" s="41"/>
      <c r="G19" s="41"/>
      <c r="H19" s="41"/>
    </row>
    <row r="20" spans="1:8" x14ac:dyDescent="0.25">
      <c r="A20" s="189">
        <v>6</v>
      </c>
      <c r="B20" s="13">
        <v>6</v>
      </c>
      <c r="C20" s="37" t="s">
        <v>34</v>
      </c>
      <c r="D20" s="41"/>
      <c r="E20" s="41"/>
      <c r="F20" s="41"/>
      <c r="G20" s="41"/>
      <c r="H20" s="41"/>
    </row>
    <row r="21" spans="1:8" x14ac:dyDescent="0.25">
      <c r="A21" s="189">
        <v>7</v>
      </c>
      <c r="B21" s="13">
        <v>7</v>
      </c>
      <c r="C21" s="37" t="s">
        <v>35</v>
      </c>
      <c r="D21" s="41"/>
      <c r="E21" s="41"/>
      <c r="F21" s="41"/>
      <c r="G21" s="41"/>
      <c r="H21" s="41"/>
    </row>
    <row r="22" spans="1:8" x14ac:dyDescent="0.25">
      <c r="A22" s="189">
        <v>8</v>
      </c>
      <c r="B22" s="13">
        <v>8</v>
      </c>
      <c r="C22" s="37" t="s">
        <v>36</v>
      </c>
      <c r="D22" s="41"/>
      <c r="E22" s="41"/>
      <c r="F22" s="41"/>
      <c r="G22" s="41"/>
      <c r="H22" s="41"/>
    </row>
    <row r="23" spans="1:8" x14ac:dyDescent="0.25">
      <c r="A23" s="189">
        <v>9</v>
      </c>
      <c r="B23" s="13">
        <v>9</v>
      </c>
      <c r="C23" s="37" t="s">
        <v>37</v>
      </c>
      <c r="D23" s="41"/>
      <c r="E23" s="41"/>
      <c r="F23" s="41"/>
      <c r="G23" s="41"/>
      <c r="H23" s="41"/>
    </row>
    <row r="24" spans="1:8" ht="26.4" x14ac:dyDescent="0.25">
      <c r="A24" s="189">
        <v>10</v>
      </c>
      <c r="B24" s="13">
        <v>10</v>
      </c>
      <c r="C24" s="37" t="s">
        <v>38</v>
      </c>
      <c r="D24" s="41"/>
      <c r="E24" s="41"/>
      <c r="F24" s="41"/>
      <c r="G24" s="41"/>
      <c r="H24" s="41"/>
    </row>
    <row r="25" spans="1:8" ht="26.4" x14ac:dyDescent="0.25">
      <c r="A25" s="189">
        <v>11</v>
      </c>
      <c r="B25" s="13">
        <v>11</v>
      </c>
      <c r="C25" s="37" t="s">
        <v>39</v>
      </c>
      <c r="D25" s="41"/>
      <c r="E25" s="41"/>
      <c r="F25" s="41"/>
      <c r="G25" s="41"/>
      <c r="H25" s="41"/>
    </row>
    <row r="26" spans="1:8" x14ac:dyDescent="0.25">
      <c r="A26" s="189">
        <v>12</v>
      </c>
      <c r="B26" s="13">
        <v>12</v>
      </c>
      <c r="C26" s="37" t="s">
        <v>40</v>
      </c>
      <c r="D26" s="41"/>
      <c r="E26" s="41"/>
      <c r="F26" s="41"/>
      <c r="G26" s="41"/>
      <c r="H26" s="41"/>
    </row>
    <row r="27" spans="1:8" x14ac:dyDescent="0.25">
      <c r="A27" s="189">
        <v>13</v>
      </c>
      <c r="B27" s="13">
        <v>13</v>
      </c>
      <c r="C27" s="37" t="s">
        <v>41</v>
      </c>
      <c r="D27" s="41"/>
      <c r="E27" s="41"/>
      <c r="F27" s="41"/>
      <c r="G27" s="41"/>
      <c r="H27" s="41"/>
    </row>
    <row r="28" spans="1:8" x14ac:dyDescent="0.25">
      <c r="A28" s="189"/>
      <c r="B28" s="13"/>
      <c r="C28" s="37"/>
      <c r="D28" s="41"/>
      <c r="E28" s="41"/>
      <c r="F28" s="41"/>
      <c r="G28" s="41"/>
      <c r="H28" s="41"/>
    </row>
    <row r="29" spans="1:8" ht="18" customHeight="1" x14ac:dyDescent="0.25">
      <c r="A29" s="15" t="s">
        <v>10</v>
      </c>
      <c r="B29" s="46"/>
      <c r="C29" s="274" t="s">
        <v>11</v>
      </c>
      <c r="D29" s="42"/>
      <c r="E29" s="42"/>
      <c r="F29" s="42"/>
      <c r="G29" s="42"/>
      <c r="H29" s="42"/>
    </row>
    <row r="30" spans="1:8" ht="18" customHeight="1" x14ac:dyDescent="0.25">
      <c r="A30" s="15"/>
      <c r="B30" s="46"/>
      <c r="C30" s="274" t="s">
        <v>42</v>
      </c>
      <c r="D30" s="41"/>
      <c r="E30" s="45"/>
      <c r="F30" s="45"/>
      <c r="G30" s="45"/>
      <c r="H30" s="45"/>
    </row>
    <row r="31" spans="1:8" ht="18" customHeight="1" x14ac:dyDescent="0.25">
      <c r="A31" s="15"/>
      <c r="B31" s="15"/>
      <c r="C31" s="33" t="s">
        <v>43</v>
      </c>
      <c r="D31" s="41"/>
      <c r="E31" s="45"/>
      <c r="F31" s="45"/>
      <c r="G31" s="45"/>
      <c r="H31" s="45"/>
    </row>
    <row r="32" spans="1:8" ht="18" customHeight="1" x14ac:dyDescent="0.25">
      <c r="A32" s="15"/>
      <c r="B32" s="15"/>
      <c r="C32" s="274" t="s">
        <v>44</v>
      </c>
      <c r="D32" s="41"/>
      <c r="E32" s="45"/>
      <c r="F32" s="45"/>
      <c r="G32" s="45"/>
      <c r="H32" s="45"/>
    </row>
    <row r="33" spans="1:8" ht="18" customHeight="1" x14ac:dyDescent="0.25">
      <c r="A33" s="15"/>
      <c r="B33" s="15"/>
      <c r="C33" s="274" t="s">
        <v>45</v>
      </c>
      <c r="D33" s="41"/>
      <c r="E33" s="45"/>
      <c r="F33" s="45"/>
      <c r="G33" s="45"/>
      <c r="H33" s="45"/>
    </row>
    <row r="34" spans="1:8" ht="18" customHeight="1" x14ac:dyDescent="0.25">
      <c r="A34" s="15"/>
      <c r="B34" s="15"/>
      <c r="C34" s="274" t="s">
        <v>46</v>
      </c>
      <c r="D34" s="42"/>
      <c r="E34" s="45"/>
      <c r="F34" s="45"/>
      <c r="G34" s="45"/>
      <c r="H34" s="45"/>
    </row>
    <row r="35" spans="1:8" ht="18" customHeight="1" x14ac:dyDescent="0.25">
      <c r="A35" s="27"/>
      <c r="B35" s="27"/>
      <c r="C35" s="28"/>
      <c r="D35" s="32"/>
      <c r="E35" s="32"/>
      <c r="F35" s="32"/>
      <c r="G35" s="32"/>
      <c r="H35" s="32"/>
    </row>
    <row r="36" spans="1:8" x14ac:dyDescent="0.25">
      <c r="A36" s="18"/>
      <c r="B36" s="18"/>
      <c r="C36" s="19"/>
    </row>
    <row r="37" spans="1:8" ht="15.6" x14ac:dyDescent="0.25">
      <c r="A37" s="21" t="s">
        <v>13</v>
      </c>
      <c r="B37" s="22"/>
      <c r="C37" s="26"/>
      <c r="D37" s="26"/>
    </row>
    <row r="38" spans="1:8" ht="15.75" customHeight="1" x14ac:dyDescent="0.25">
      <c r="A38" s="23" t="s">
        <v>10</v>
      </c>
      <c r="C38" s="24" t="s">
        <v>14</v>
      </c>
      <c r="D38" s="24"/>
    </row>
  </sheetData>
  <mergeCells count="8">
    <mergeCell ref="E13:G13"/>
    <mergeCell ref="H13:H14"/>
    <mergeCell ref="C3:F3"/>
    <mergeCell ref="A1:H1"/>
    <mergeCell ref="A13:A14"/>
    <mergeCell ref="B13:B14"/>
    <mergeCell ref="C13:C14"/>
    <mergeCell ref="D13:D14"/>
  </mergeCells>
  <phoneticPr fontId="12" type="noConversion"/>
  <pageMargins left="0.43307086614173229" right="0.23622047244094491" top="0.98425196850393704" bottom="0.98425196850393704" header="0.51181102362204722" footer="0.51181102362204722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30"/>
  <sheetViews>
    <sheetView showZeros="0" topLeftCell="A5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8.44140625" customWidth="1"/>
    <col min="4" max="4" width="8.77734375" customWidth="1"/>
    <col min="5" max="5" width="10.77734375" customWidth="1"/>
    <col min="12" max="12" width="9.77734375" bestFit="1" customWidth="1"/>
    <col min="13" max="16" width="11.33203125" customWidth="1"/>
  </cols>
  <sheetData>
    <row r="1" spans="1:17" s="6" customFormat="1" ht="15.6" x14ac:dyDescent="0.3">
      <c r="A1" s="298" t="s">
        <v>47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17" s="6" customFormat="1" ht="15.6" x14ac:dyDescent="0.3">
      <c r="A2" s="70"/>
      <c r="B2" s="70"/>
      <c r="C2" s="70"/>
      <c r="D2" s="70"/>
      <c r="E2" s="70"/>
      <c r="F2" s="70"/>
      <c r="G2" s="70" t="s">
        <v>29</v>
      </c>
      <c r="H2" s="70"/>
      <c r="I2" s="70"/>
      <c r="J2" s="70"/>
      <c r="K2" s="70"/>
      <c r="L2" s="70"/>
      <c r="M2" s="70"/>
      <c r="N2" s="70"/>
      <c r="O2" s="70"/>
      <c r="P2" s="70"/>
    </row>
    <row r="3" spans="1:17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7" s="6" customFormat="1" ht="15.6" x14ac:dyDescent="0.25">
      <c r="A4" s="8" t="s">
        <v>1</v>
      </c>
      <c r="B4" s="48"/>
    </row>
    <row r="5" spans="1:17" s="6" customFormat="1" ht="15.6" x14ac:dyDescent="0.25">
      <c r="A5" s="8" t="s">
        <v>2</v>
      </c>
      <c r="B5" s="48"/>
    </row>
    <row r="6" spans="1:17" s="6" customFormat="1" ht="15.6" x14ac:dyDescent="0.25">
      <c r="A6" s="8"/>
      <c r="B6" s="48"/>
    </row>
    <row r="7" spans="1:17" s="6" customFormat="1" ht="11.25" customHeight="1" x14ac:dyDescent="0.25">
      <c r="A7" s="2"/>
      <c r="B7" s="48"/>
    </row>
    <row r="8" spans="1:17" s="6" customFormat="1" x14ac:dyDescent="0.25">
      <c r="A8" s="49"/>
      <c r="L8" s="6" t="s">
        <v>48</v>
      </c>
      <c r="N8" s="299">
        <f>P23</f>
        <v>0</v>
      </c>
      <c r="O8" s="299"/>
    </row>
    <row r="9" spans="1:17" s="6" customFormat="1" ht="25.5" customHeight="1" x14ac:dyDescent="0.25">
      <c r="A9" s="21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7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</row>
    <row r="11" spans="1:17" s="54" customFormat="1" ht="46.2" x14ac:dyDescent="0.25">
      <c r="A11" s="55" t="s">
        <v>7</v>
      </c>
      <c r="B11" s="56"/>
      <c r="C11" s="57" t="s">
        <v>55</v>
      </c>
      <c r="D11" s="300"/>
      <c r="E11" s="300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17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17" s="54" customFormat="1" ht="11.25" customHeight="1" x14ac:dyDescent="0.25">
      <c r="A13" s="95"/>
      <c r="B13" s="95"/>
      <c r="C13" s="96"/>
      <c r="D13" s="95"/>
      <c r="E13" s="95"/>
      <c r="F13" s="95"/>
      <c r="G13" s="95"/>
      <c r="H13" s="95"/>
      <c r="I13" s="95"/>
      <c r="J13" s="95"/>
      <c r="K13" s="75">
        <f t="shared" ref="K13" si="0">SUM(H13:J13)</f>
        <v>0</v>
      </c>
      <c r="L13" s="17">
        <f t="shared" ref="L13" si="1">E13*F13</f>
        <v>0</v>
      </c>
      <c r="M13" s="75">
        <f t="shared" ref="M13" si="2">E13*H13</f>
        <v>0</v>
      </c>
      <c r="N13" s="75">
        <f t="shared" ref="N13" si="3">E13*I13</f>
        <v>0</v>
      </c>
      <c r="O13" s="75">
        <f t="shared" ref="O13" si="4">E13*J13</f>
        <v>0</v>
      </c>
      <c r="P13" s="75">
        <f t="shared" ref="P13" si="5">SUM(M13:O13)</f>
        <v>0</v>
      </c>
    </row>
    <row r="14" spans="1:17" s="6" customFormat="1" ht="26.4" x14ac:dyDescent="0.25">
      <c r="A14" s="73">
        <v>1</v>
      </c>
      <c r="B14" s="17"/>
      <c r="C14" s="17" t="s">
        <v>64</v>
      </c>
      <c r="D14" s="74" t="s">
        <v>65</v>
      </c>
      <c r="E14" s="97">
        <v>237</v>
      </c>
      <c r="F14" s="98"/>
      <c r="G14" s="98"/>
      <c r="H14" s="98"/>
      <c r="I14" s="98"/>
      <c r="J14" s="98"/>
      <c r="K14" s="75"/>
      <c r="L14" s="17"/>
      <c r="M14" s="75"/>
      <c r="N14" s="75"/>
      <c r="O14" s="75"/>
      <c r="P14" s="75"/>
      <c r="Q14" s="54"/>
    </row>
    <row r="15" spans="1:17" s="6" customFormat="1" ht="26.4" x14ac:dyDescent="0.25">
      <c r="A15" s="73">
        <v>2</v>
      </c>
      <c r="B15" s="17"/>
      <c r="C15" s="17" t="s">
        <v>66</v>
      </c>
      <c r="D15" s="74" t="s">
        <v>67</v>
      </c>
      <c r="E15" s="74">
        <v>6</v>
      </c>
      <c r="F15" s="75"/>
      <c r="G15" s="75"/>
      <c r="H15" s="75"/>
      <c r="I15" s="75"/>
      <c r="J15" s="98"/>
      <c r="K15" s="75"/>
      <c r="L15" s="17"/>
      <c r="M15" s="75"/>
      <c r="N15" s="75"/>
      <c r="O15" s="75"/>
      <c r="P15" s="75"/>
      <c r="Q15" s="54"/>
    </row>
    <row r="16" spans="1:17" s="6" customFormat="1" ht="26.4" x14ac:dyDescent="0.25">
      <c r="A16" s="73">
        <v>3</v>
      </c>
      <c r="B16" s="17"/>
      <c r="C16" s="17" t="s">
        <v>68</v>
      </c>
      <c r="D16" s="74" t="s">
        <v>67</v>
      </c>
      <c r="E16" s="94">
        <v>6</v>
      </c>
      <c r="F16" s="75"/>
      <c r="G16" s="75"/>
      <c r="H16" s="75"/>
      <c r="I16" s="75"/>
      <c r="J16" s="98"/>
      <c r="K16" s="75"/>
      <c r="L16" s="17"/>
      <c r="M16" s="75"/>
      <c r="N16" s="75"/>
      <c r="O16" s="75"/>
      <c r="P16" s="75"/>
      <c r="Q16" s="54"/>
    </row>
    <row r="17" spans="1:17" s="6" customFormat="1" ht="26.4" x14ac:dyDescent="0.25">
      <c r="A17" s="73">
        <v>4</v>
      </c>
      <c r="B17" s="17"/>
      <c r="C17" s="17" t="s">
        <v>69</v>
      </c>
      <c r="D17" s="74" t="s">
        <v>67</v>
      </c>
      <c r="E17" s="74">
        <v>6</v>
      </c>
      <c r="F17" s="75"/>
      <c r="G17" s="75"/>
      <c r="H17" s="75"/>
      <c r="I17" s="75"/>
      <c r="J17" s="98"/>
      <c r="K17" s="75"/>
      <c r="L17" s="17"/>
      <c r="M17" s="75"/>
      <c r="N17" s="75"/>
      <c r="O17" s="75"/>
      <c r="P17" s="75"/>
      <c r="Q17" s="54"/>
    </row>
    <row r="18" spans="1:17" s="6" customFormat="1" x14ac:dyDescent="0.25">
      <c r="A18" s="73">
        <v>5</v>
      </c>
      <c r="B18" s="17"/>
      <c r="C18" s="17" t="s">
        <v>70</v>
      </c>
      <c r="D18" s="74" t="s">
        <v>71</v>
      </c>
      <c r="E18" s="74">
        <v>7</v>
      </c>
      <c r="F18" s="98"/>
      <c r="G18" s="75"/>
      <c r="H18" s="75"/>
      <c r="I18" s="75"/>
      <c r="J18" s="98"/>
      <c r="K18" s="75"/>
      <c r="L18" s="17"/>
      <c r="M18" s="75"/>
      <c r="N18" s="75"/>
      <c r="O18" s="75"/>
      <c r="P18" s="75"/>
      <c r="Q18" s="54"/>
    </row>
    <row r="19" spans="1:17" s="6" customFormat="1" x14ac:dyDescent="0.25">
      <c r="A19" s="73">
        <v>6</v>
      </c>
      <c r="B19" s="17"/>
      <c r="C19" s="17" t="s">
        <v>72</v>
      </c>
      <c r="D19" s="74" t="s">
        <v>71</v>
      </c>
      <c r="E19" s="74">
        <v>6</v>
      </c>
      <c r="F19" s="98"/>
      <c r="G19" s="75"/>
      <c r="H19" s="75"/>
      <c r="I19" s="75"/>
      <c r="J19" s="98"/>
      <c r="K19" s="75"/>
      <c r="L19" s="17"/>
      <c r="M19" s="75"/>
      <c r="N19" s="75"/>
      <c r="O19" s="75"/>
      <c r="P19" s="75"/>
      <c r="Q19" s="54"/>
    </row>
    <row r="20" spans="1:17" s="6" customFormat="1" x14ac:dyDescent="0.25">
      <c r="A20" s="73">
        <v>7</v>
      </c>
      <c r="B20" s="17"/>
      <c r="C20" s="17" t="s">
        <v>73</v>
      </c>
      <c r="D20" s="74" t="s">
        <v>71</v>
      </c>
      <c r="E20" s="94">
        <v>1</v>
      </c>
      <c r="F20" s="98"/>
      <c r="G20" s="75"/>
      <c r="H20" s="75"/>
      <c r="I20" s="75"/>
      <c r="J20" s="98"/>
      <c r="K20" s="75"/>
      <c r="L20" s="17"/>
      <c r="M20" s="75"/>
      <c r="N20" s="75"/>
      <c r="O20" s="75"/>
      <c r="P20" s="75"/>
      <c r="Q20" s="54"/>
    </row>
    <row r="21" spans="1:17" x14ac:dyDescent="0.25">
      <c r="A21" s="80" t="s">
        <v>10</v>
      </c>
      <c r="B21" s="17" t="s">
        <v>10</v>
      </c>
      <c r="C21" s="291" t="s">
        <v>11</v>
      </c>
      <c r="D21" s="291"/>
      <c r="E21" s="17" t="s">
        <v>10</v>
      </c>
      <c r="F21" s="17" t="s">
        <v>10</v>
      </c>
      <c r="G21" s="17" t="s">
        <v>10</v>
      </c>
      <c r="H21" s="17" t="s">
        <v>10</v>
      </c>
      <c r="I21" s="17" t="s">
        <v>10</v>
      </c>
      <c r="J21" s="17" t="s">
        <v>10</v>
      </c>
      <c r="K21" s="17" t="s">
        <v>10</v>
      </c>
      <c r="L21" s="81"/>
      <c r="M21" s="81"/>
      <c r="N21" s="81"/>
      <c r="O21" s="81"/>
      <c r="P21" s="81"/>
    </row>
    <row r="22" spans="1:17" x14ac:dyDescent="0.25">
      <c r="A22" s="77" t="s">
        <v>10</v>
      </c>
      <c r="B22" s="71" t="s">
        <v>10</v>
      </c>
      <c r="C22" s="292" t="s">
        <v>74</v>
      </c>
      <c r="D22" s="293"/>
      <c r="E22" s="293"/>
      <c r="F22" s="293"/>
      <c r="G22" s="293"/>
      <c r="H22" s="293"/>
      <c r="I22" s="293"/>
      <c r="J22" s="293"/>
      <c r="K22" s="294"/>
      <c r="L22" s="78"/>
      <c r="M22" s="79"/>
      <c r="N22" s="79"/>
      <c r="O22" s="36"/>
      <c r="P22" s="72"/>
    </row>
    <row r="23" spans="1:17" x14ac:dyDescent="0.25">
      <c r="A23" s="65" t="s">
        <v>10</v>
      </c>
      <c r="B23" s="60" t="s">
        <v>10</v>
      </c>
      <c r="C23" s="295" t="s">
        <v>75</v>
      </c>
      <c r="D23" s="296"/>
      <c r="E23" s="296"/>
      <c r="F23" s="296"/>
      <c r="G23" s="296"/>
      <c r="H23" s="296"/>
      <c r="I23" s="296"/>
      <c r="J23" s="296"/>
      <c r="K23" s="297"/>
      <c r="L23" s="68"/>
      <c r="M23" s="69"/>
      <c r="N23" s="69"/>
      <c r="O23" s="69"/>
      <c r="P23" s="69"/>
    </row>
    <row r="26" spans="1:17" ht="15.6" x14ac:dyDescent="0.25">
      <c r="A26" s="21" t="s">
        <v>13</v>
      </c>
      <c r="B26" s="22"/>
      <c r="C26" s="270"/>
      <c r="J26" s="3" t="s">
        <v>15</v>
      </c>
      <c r="K26" s="22"/>
      <c r="L26" s="270"/>
      <c r="M26" s="270"/>
      <c r="N26" s="270"/>
    </row>
    <row r="27" spans="1:17" ht="15.6" x14ac:dyDescent="0.25">
      <c r="A27" s="23" t="s">
        <v>10</v>
      </c>
      <c r="B27" s="24"/>
    </row>
    <row r="28" spans="1:17" x14ac:dyDescent="0.25">
      <c r="A28" s="6"/>
      <c r="B28" s="6"/>
    </row>
    <row r="30" spans="1:17" x14ac:dyDescent="0.25">
      <c r="A30" s="4"/>
      <c r="B30" s="24"/>
    </row>
  </sheetData>
  <autoFilter ref="F11:P20"/>
  <mergeCells count="9">
    <mergeCell ref="C21:D21"/>
    <mergeCell ref="C22:K22"/>
    <mergeCell ref="C23:K23"/>
    <mergeCell ref="A1:P1"/>
    <mergeCell ref="N8:O8"/>
    <mergeCell ref="D10:D11"/>
    <mergeCell ref="E10:E11"/>
    <mergeCell ref="F10:K10"/>
    <mergeCell ref="L10:P10"/>
  </mergeCells>
  <pageMargins left="0.24" right="0.17" top="0.53" bottom="0.52" header="0.5" footer="0.5"/>
  <pageSetup paperSize="9" scale="87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22"/>
  <sheetViews>
    <sheetView showZeros="0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8.44140625" customWidth="1"/>
    <col min="4" max="4" width="8.77734375" customWidth="1"/>
    <col min="5" max="5" width="10.77734375" customWidth="1"/>
    <col min="12" max="12" width="9.77734375" bestFit="1" customWidth="1"/>
    <col min="13" max="16" width="11.33203125" customWidth="1"/>
  </cols>
  <sheetData>
    <row r="1" spans="1:17" s="6" customFormat="1" ht="15.6" x14ac:dyDescent="0.3">
      <c r="A1" s="298" t="s">
        <v>76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17" s="6" customFormat="1" ht="15.6" x14ac:dyDescent="0.3">
      <c r="A2" s="70"/>
      <c r="B2" s="70"/>
      <c r="C2" s="70"/>
      <c r="D2" s="70"/>
      <c r="E2" s="70"/>
      <c r="F2" s="70"/>
      <c r="G2" s="70" t="s">
        <v>30</v>
      </c>
      <c r="H2" s="70"/>
      <c r="I2" s="70"/>
      <c r="J2" s="70"/>
      <c r="K2" s="70"/>
      <c r="L2" s="70"/>
      <c r="M2" s="70"/>
      <c r="N2" s="70"/>
      <c r="O2" s="70"/>
      <c r="P2" s="70"/>
    </row>
    <row r="3" spans="1:17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7" s="6" customFormat="1" ht="15.6" x14ac:dyDescent="0.25">
      <c r="A4" s="8" t="s">
        <v>1</v>
      </c>
      <c r="B4" s="48"/>
    </row>
    <row r="5" spans="1:17" s="6" customFormat="1" ht="15.6" x14ac:dyDescent="0.25">
      <c r="A5" s="8" t="s">
        <v>2</v>
      </c>
      <c r="B5" s="48"/>
    </row>
    <row r="6" spans="1:17" s="6" customFormat="1" ht="15.6" x14ac:dyDescent="0.25">
      <c r="A6" s="8"/>
      <c r="B6" s="48"/>
    </row>
    <row r="7" spans="1:17" s="6" customFormat="1" ht="11.25" customHeight="1" x14ac:dyDescent="0.25">
      <c r="A7" s="2"/>
      <c r="B7" s="48"/>
    </row>
    <row r="8" spans="1:17" s="6" customFormat="1" x14ac:dyDescent="0.25">
      <c r="A8" s="49"/>
      <c r="L8" s="6" t="s">
        <v>48</v>
      </c>
      <c r="N8" s="299">
        <f>P19</f>
        <v>0</v>
      </c>
      <c r="O8" s="299"/>
    </row>
    <row r="9" spans="1:17" s="6" customFormat="1" ht="25.5" customHeight="1" x14ac:dyDescent="0.25">
      <c r="A9" s="21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7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</row>
    <row r="11" spans="1:17" s="54" customFormat="1" ht="46.2" x14ac:dyDescent="0.25">
      <c r="A11" s="55" t="s">
        <v>7</v>
      </c>
      <c r="B11" s="56"/>
      <c r="C11" s="57" t="s">
        <v>55</v>
      </c>
      <c r="D11" s="300"/>
      <c r="E11" s="300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17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17" s="6" customFormat="1" x14ac:dyDescent="0.25">
      <c r="A13" s="73">
        <v>1</v>
      </c>
      <c r="B13" s="17"/>
      <c r="C13" s="17" t="s">
        <v>77</v>
      </c>
      <c r="D13" s="74" t="s">
        <v>78</v>
      </c>
      <c r="E13" s="97">
        <v>1</v>
      </c>
      <c r="F13" s="98"/>
      <c r="G13" s="98"/>
      <c r="H13" s="98"/>
      <c r="I13" s="98"/>
      <c r="J13" s="98"/>
      <c r="K13" s="75"/>
      <c r="L13" s="17"/>
      <c r="M13" s="75"/>
      <c r="N13" s="75"/>
      <c r="O13" s="75"/>
      <c r="P13" s="75"/>
      <c r="Q13" s="54"/>
    </row>
    <row r="14" spans="1:17" s="6" customFormat="1" ht="26.4" x14ac:dyDescent="0.25">
      <c r="A14" s="73">
        <v>2</v>
      </c>
      <c r="B14" s="17"/>
      <c r="C14" s="17" t="s">
        <v>79</v>
      </c>
      <c r="D14" s="74" t="s">
        <v>80</v>
      </c>
      <c r="E14" s="74">
        <v>1000</v>
      </c>
      <c r="F14" s="98"/>
      <c r="G14" s="75"/>
      <c r="H14" s="75"/>
      <c r="I14" s="75"/>
      <c r="J14" s="98"/>
      <c r="K14" s="75"/>
      <c r="L14" s="17"/>
      <c r="M14" s="75"/>
      <c r="N14" s="75"/>
      <c r="O14" s="75"/>
      <c r="P14" s="75"/>
      <c r="Q14" s="54"/>
    </row>
    <row r="15" spans="1:17" ht="26.4" x14ac:dyDescent="0.25">
      <c r="A15" s="73">
        <v>3</v>
      </c>
      <c r="B15" s="17"/>
      <c r="C15" s="17" t="s">
        <v>81</v>
      </c>
      <c r="D15" s="74" t="s">
        <v>82</v>
      </c>
      <c r="E15" s="76">
        <v>1346</v>
      </c>
      <c r="F15" s="62"/>
      <c r="G15" s="62"/>
      <c r="H15" s="75"/>
      <c r="I15" s="75"/>
      <c r="J15" s="75"/>
      <c r="K15" s="75"/>
      <c r="L15" s="17"/>
      <c r="M15" s="75"/>
      <c r="N15" s="75"/>
      <c r="O15" s="75"/>
      <c r="P15" s="75"/>
    </row>
    <row r="16" spans="1:17" x14ac:dyDescent="0.25">
      <c r="A16" s="73"/>
      <c r="B16" s="17"/>
      <c r="C16" s="17"/>
      <c r="D16" s="74"/>
      <c r="E16" s="76"/>
      <c r="F16" s="74"/>
      <c r="G16" s="74"/>
      <c r="H16" s="75"/>
      <c r="I16" s="75"/>
      <c r="J16" s="75"/>
      <c r="K16" s="75">
        <f t="shared" ref="K16" si="0">SUM(H16:J16)</f>
        <v>0</v>
      </c>
      <c r="L16" s="17">
        <f t="shared" ref="L16" si="1">E16*F16</f>
        <v>0</v>
      </c>
      <c r="M16" s="75">
        <f t="shared" ref="M16" si="2">E16*H16</f>
        <v>0</v>
      </c>
      <c r="N16" s="75">
        <f t="shared" ref="N16" si="3">E16*I16</f>
        <v>0</v>
      </c>
      <c r="O16" s="75">
        <f t="shared" ref="O16" si="4">E16*J16</f>
        <v>0</v>
      </c>
      <c r="P16" s="75">
        <f t="shared" ref="P16" si="5">SUM(M16:O16)</f>
        <v>0</v>
      </c>
    </row>
    <row r="17" spans="1:16" x14ac:dyDescent="0.25">
      <c r="A17" s="80" t="s">
        <v>10</v>
      </c>
      <c r="B17" s="17" t="s">
        <v>10</v>
      </c>
      <c r="C17" s="301" t="s">
        <v>11</v>
      </c>
      <c r="D17" s="302"/>
      <c r="E17" s="17" t="s">
        <v>10</v>
      </c>
      <c r="F17" s="17" t="s">
        <v>10</v>
      </c>
      <c r="G17" s="17" t="s">
        <v>10</v>
      </c>
      <c r="H17" s="17" t="s">
        <v>10</v>
      </c>
      <c r="I17" s="17" t="s">
        <v>10</v>
      </c>
      <c r="J17" s="17" t="s">
        <v>10</v>
      </c>
      <c r="K17" s="17" t="s">
        <v>10</v>
      </c>
      <c r="L17" s="81"/>
      <c r="M17" s="81"/>
      <c r="N17" s="81"/>
      <c r="O17" s="81"/>
      <c r="P17" s="81"/>
    </row>
    <row r="18" spans="1:16" x14ac:dyDescent="0.25">
      <c r="A18" s="77" t="s">
        <v>10</v>
      </c>
      <c r="B18" s="71" t="s">
        <v>10</v>
      </c>
      <c r="C18" s="303" t="s">
        <v>74</v>
      </c>
      <c r="D18" s="304"/>
      <c r="E18" s="304"/>
      <c r="F18" s="304"/>
      <c r="G18" s="304"/>
      <c r="H18" s="304"/>
      <c r="I18" s="304"/>
      <c r="J18" s="304"/>
      <c r="K18" s="305"/>
      <c r="L18" s="78"/>
      <c r="M18" s="79"/>
      <c r="N18" s="79"/>
      <c r="O18" s="36"/>
      <c r="P18" s="72"/>
    </row>
    <row r="19" spans="1:16" x14ac:dyDescent="0.25">
      <c r="A19" s="65" t="s">
        <v>10</v>
      </c>
      <c r="B19" s="60" t="s">
        <v>10</v>
      </c>
      <c r="C19" s="295" t="s">
        <v>75</v>
      </c>
      <c r="D19" s="296"/>
      <c r="E19" s="296"/>
      <c r="F19" s="296"/>
      <c r="G19" s="296"/>
      <c r="H19" s="296"/>
      <c r="I19" s="296"/>
      <c r="J19" s="296"/>
      <c r="K19" s="297"/>
      <c r="L19" s="68"/>
      <c r="M19" s="69"/>
      <c r="N19" s="69"/>
      <c r="O19" s="69"/>
      <c r="P19" s="69"/>
    </row>
    <row r="22" spans="1:16" ht="15.6" x14ac:dyDescent="0.25">
      <c r="A22" s="21" t="s">
        <v>13</v>
      </c>
      <c r="B22" s="22"/>
      <c r="C22" s="270"/>
      <c r="J22" s="3" t="s">
        <v>15</v>
      </c>
      <c r="K22" s="22"/>
      <c r="L22" s="270"/>
      <c r="M22" s="270"/>
      <c r="N22" s="270"/>
    </row>
  </sheetData>
  <autoFilter ref="F11:P15"/>
  <mergeCells count="9">
    <mergeCell ref="C17:D17"/>
    <mergeCell ref="C18:K18"/>
    <mergeCell ref="C19:K19"/>
    <mergeCell ref="A1:P1"/>
    <mergeCell ref="N8:O8"/>
    <mergeCell ref="D10:D11"/>
    <mergeCell ref="E10:E11"/>
    <mergeCell ref="F10:K10"/>
    <mergeCell ref="L10:P10"/>
  </mergeCells>
  <pageMargins left="0.24" right="0.17" top="0.53" bottom="0.52" header="0.5" footer="0.5"/>
  <pageSetup paperSize="9" scale="8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192"/>
  <sheetViews>
    <sheetView showZeros="0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8.44140625" customWidth="1"/>
    <col min="4" max="4" width="8.77734375" customWidth="1"/>
    <col min="5" max="5" width="10.77734375" style="153" customWidth="1"/>
    <col min="12" max="12" width="9.77734375" bestFit="1" customWidth="1"/>
    <col min="13" max="16" width="11.33203125" customWidth="1"/>
  </cols>
  <sheetData>
    <row r="1" spans="1:17" s="6" customFormat="1" ht="15.6" x14ac:dyDescent="0.3">
      <c r="A1" s="298" t="s">
        <v>83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17" s="6" customFormat="1" ht="15.6" x14ac:dyDescent="0.3">
      <c r="A2" s="70"/>
      <c r="B2" s="70"/>
      <c r="C2" s="70"/>
      <c r="D2" s="70"/>
      <c r="E2" s="147"/>
      <c r="F2" s="70"/>
      <c r="G2" s="70" t="s">
        <v>31</v>
      </c>
      <c r="H2" s="70"/>
      <c r="I2" s="70"/>
      <c r="J2" s="70"/>
      <c r="K2" s="70"/>
      <c r="L2" s="70"/>
      <c r="M2" s="70"/>
      <c r="N2" s="70"/>
      <c r="O2" s="70"/>
      <c r="P2" s="70"/>
    </row>
    <row r="3" spans="1:17" s="6" customFormat="1" ht="15.6" x14ac:dyDescent="0.3">
      <c r="A3" s="278"/>
      <c r="B3" s="278"/>
      <c r="C3" s="278"/>
      <c r="D3" s="278"/>
      <c r="E3" s="14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7" s="6" customFormat="1" ht="15.6" x14ac:dyDescent="0.25">
      <c r="A4" s="8" t="s">
        <v>1</v>
      </c>
      <c r="B4" s="48"/>
      <c r="E4" s="36"/>
    </row>
    <row r="5" spans="1:17" s="6" customFormat="1" ht="15.6" x14ac:dyDescent="0.25">
      <c r="A5" s="8" t="s">
        <v>2</v>
      </c>
      <c r="B5" s="48"/>
      <c r="E5" s="36"/>
    </row>
    <row r="6" spans="1:17" s="6" customFormat="1" ht="15.6" x14ac:dyDescent="0.25">
      <c r="A6" s="8"/>
      <c r="B6" s="48"/>
      <c r="E6" s="36"/>
    </row>
    <row r="7" spans="1:17" s="6" customFormat="1" ht="11.25" customHeight="1" x14ac:dyDescent="0.25">
      <c r="A7" s="2"/>
      <c r="B7" s="48"/>
      <c r="E7" s="36"/>
    </row>
    <row r="8" spans="1:17" s="6" customFormat="1" x14ac:dyDescent="0.25">
      <c r="A8" s="49"/>
      <c r="E8" s="36"/>
      <c r="L8" s="6" t="s">
        <v>48</v>
      </c>
      <c r="N8" s="299">
        <f>P189</f>
        <v>0</v>
      </c>
      <c r="O8" s="299"/>
    </row>
    <row r="9" spans="1:17" s="6" customFormat="1" ht="25.5" customHeight="1" x14ac:dyDescent="0.25">
      <c r="A9" s="21"/>
      <c r="B9" s="48"/>
      <c r="C9" s="48"/>
      <c r="D9" s="48"/>
      <c r="E9" s="149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</row>
    <row r="10" spans="1:17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6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</row>
    <row r="11" spans="1:17" s="54" customFormat="1" ht="46.2" x14ac:dyDescent="0.25">
      <c r="A11" s="55" t="s">
        <v>7</v>
      </c>
      <c r="B11" s="56"/>
      <c r="C11" s="57" t="s">
        <v>55</v>
      </c>
      <c r="D11" s="300"/>
      <c r="E11" s="306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17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17" s="54" customFormat="1" ht="15" customHeight="1" x14ac:dyDescent="0.25">
      <c r="A13" s="95"/>
      <c r="B13" s="95"/>
      <c r="C13" s="96" t="s">
        <v>84</v>
      </c>
      <c r="D13" s="95"/>
      <c r="E13" s="150"/>
      <c r="F13" s="181"/>
      <c r="G13" s="181"/>
      <c r="H13" s="181"/>
      <c r="I13" s="181"/>
      <c r="J13" s="181"/>
      <c r="K13" s="182">
        <f t="shared" ref="K13" si="0">SUM(H13:J13)</f>
        <v>0</v>
      </c>
      <c r="L13" s="183">
        <f t="shared" ref="L13" si="1">E13*F13</f>
        <v>0</v>
      </c>
      <c r="M13" s="182">
        <f t="shared" ref="M13" si="2">E13*H13</f>
        <v>0</v>
      </c>
      <c r="N13" s="182">
        <f t="shared" ref="N13" si="3">E13*I13</f>
        <v>0</v>
      </c>
      <c r="O13" s="182">
        <f t="shared" ref="O13" si="4">E13*J13</f>
        <v>0</v>
      </c>
      <c r="P13" s="182">
        <f t="shared" ref="P13" si="5">SUM(M13:O13)</f>
        <v>0</v>
      </c>
    </row>
    <row r="14" spans="1:17" s="6" customFormat="1" x14ac:dyDescent="0.25">
      <c r="A14" s="73">
        <v>1</v>
      </c>
      <c r="B14" s="17"/>
      <c r="C14" s="17" t="s">
        <v>85</v>
      </c>
      <c r="D14" s="74" t="s">
        <v>80</v>
      </c>
      <c r="E14" s="75">
        <v>830</v>
      </c>
      <c r="F14" s="62"/>
      <c r="G14" s="62"/>
      <c r="H14" s="182"/>
      <c r="I14" s="182"/>
      <c r="J14" s="184"/>
      <c r="K14" s="182"/>
      <c r="L14" s="183"/>
      <c r="M14" s="182"/>
      <c r="N14" s="182"/>
      <c r="O14" s="182"/>
      <c r="P14" s="182"/>
      <c r="Q14" s="54"/>
    </row>
    <row r="15" spans="1:17" s="6" customFormat="1" ht="26.4" x14ac:dyDescent="0.25">
      <c r="A15" s="73">
        <v>2</v>
      </c>
      <c r="B15" s="17"/>
      <c r="C15" s="17" t="s">
        <v>86</v>
      </c>
      <c r="D15" s="74" t="s">
        <v>80</v>
      </c>
      <c r="E15" s="94">
        <f>E14-E18-E19-E21-E28-E29-E33-E34-E39-E44-E40</f>
        <v>610</v>
      </c>
      <c r="F15" s="62"/>
      <c r="G15" s="62"/>
      <c r="H15" s="182"/>
      <c r="I15" s="182"/>
      <c r="J15" s="184"/>
      <c r="K15" s="182"/>
      <c r="L15" s="183"/>
      <c r="M15" s="182"/>
      <c r="N15" s="182"/>
      <c r="O15" s="182"/>
      <c r="P15" s="182"/>
      <c r="Q15" s="54"/>
    </row>
    <row r="16" spans="1:17" s="6" customFormat="1" x14ac:dyDescent="0.25">
      <c r="A16" s="73"/>
      <c r="B16" s="17"/>
      <c r="C16" s="82" t="s">
        <v>87</v>
      </c>
      <c r="D16" s="74"/>
      <c r="E16" s="75"/>
      <c r="F16" s="62"/>
      <c r="G16" s="62"/>
      <c r="H16" s="182"/>
      <c r="I16" s="182"/>
      <c r="J16" s="184"/>
      <c r="K16" s="182"/>
      <c r="L16" s="183"/>
      <c r="M16" s="182"/>
      <c r="N16" s="182"/>
      <c r="O16" s="182"/>
      <c r="P16" s="182"/>
      <c r="Q16" s="54"/>
    </row>
    <row r="17" spans="1:17" s="6" customFormat="1" x14ac:dyDescent="0.25">
      <c r="A17" s="73"/>
      <c r="B17" s="17"/>
      <c r="C17" s="120" t="s">
        <v>88</v>
      </c>
      <c r="D17" s="117"/>
      <c r="E17" s="172"/>
      <c r="F17" s="62"/>
      <c r="G17" s="62"/>
      <c r="H17" s="182"/>
      <c r="I17" s="185"/>
      <c r="J17" s="184"/>
      <c r="K17" s="182"/>
      <c r="L17" s="183"/>
      <c r="M17" s="182"/>
      <c r="N17" s="182"/>
      <c r="O17" s="182"/>
      <c r="P17" s="182"/>
      <c r="Q17" s="54"/>
    </row>
    <row r="18" spans="1:17" s="6" customFormat="1" x14ac:dyDescent="0.25">
      <c r="A18" s="73">
        <v>3</v>
      </c>
      <c r="B18" s="17"/>
      <c r="C18" s="17" t="s">
        <v>89</v>
      </c>
      <c r="D18" s="74" t="s">
        <v>80</v>
      </c>
      <c r="E18" s="75">
        <f>2*2*0.15*10+24</f>
        <v>30</v>
      </c>
      <c r="F18" s="62"/>
      <c r="G18" s="62"/>
      <c r="H18" s="182"/>
      <c r="I18" s="185"/>
      <c r="J18" s="184"/>
      <c r="K18" s="182"/>
      <c r="L18" s="183"/>
      <c r="M18" s="182"/>
      <c r="N18" s="182"/>
      <c r="O18" s="182"/>
      <c r="P18" s="182"/>
      <c r="Q18" s="54"/>
    </row>
    <row r="19" spans="1:17" s="6" customFormat="1" ht="26.4" x14ac:dyDescent="0.25">
      <c r="A19" s="73">
        <v>4</v>
      </c>
      <c r="B19" s="17"/>
      <c r="C19" s="17" t="s">
        <v>90</v>
      </c>
      <c r="D19" s="74" t="s">
        <v>80</v>
      </c>
      <c r="E19" s="75">
        <v>20.6</v>
      </c>
      <c r="F19" s="62"/>
      <c r="G19" s="62"/>
      <c r="H19" s="176"/>
      <c r="I19" s="176"/>
      <c r="J19" s="176"/>
      <c r="K19" s="182"/>
      <c r="L19" s="183"/>
      <c r="M19" s="182"/>
      <c r="N19" s="182"/>
      <c r="O19" s="182"/>
      <c r="P19" s="182"/>
      <c r="Q19" s="54"/>
    </row>
    <row r="20" spans="1:17" s="6" customFormat="1" x14ac:dyDescent="0.25">
      <c r="A20" s="73">
        <v>5</v>
      </c>
      <c r="B20" s="17"/>
      <c r="C20" s="17" t="s">
        <v>91</v>
      </c>
      <c r="D20" s="74" t="s">
        <v>92</v>
      </c>
      <c r="E20" s="257">
        <f>1373.6/1000</f>
        <v>1.3740000000000001</v>
      </c>
      <c r="F20" s="62"/>
      <c r="G20" s="62"/>
      <c r="H20" s="176"/>
      <c r="I20" s="176"/>
      <c r="J20" s="176"/>
      <c r="K20" s="182"/>
      <c r="L20" s="183"/>
      <c r="M20" s="182"/>
      <c r="N20" s="182"/>
      <c r="O20" s="182"/>
      <c r="P20" s="182"/>
      <c r="Q20" s="54"/>
    </row>
    <row r="21" spans="1:17" s="6" customFormat="1" ht="26.4" x14ac:dyDescent="0.25">
      <c r="A21" s="73">
        <v>6</v>
      </c>
      <c r="B21" s="17"/>
      <c r="C21" s="17" t="s">
        <v>93</v>
      </c>
      <c r="D21" s="74" t="s">
        <v>80</v>
      </c>
      <c r="E21" s="75">
        <v>124.5</v>
      </c>
      <c r="F21" s="62"/>
      <c r="G21" s="62"/>
      <c r="H21" s="176"/>
      <c r="I21" s="176"/>
      <c r="J21" s="176"/>
      <c r="K21" s="182"/>
      <c r="L21" s="183"/>
      <c r="M21" s="182"/>
      <c r="N21" s="182"/>
      <c r="O21" s="182"/>
      <c r="P21" s="182"/>
      <c r="Q21" s="54"/>
    </row>
    <row r="22" spans="1:17" s="6" customFormat="1" x14ac:dyDescent="0.25">
      <c r="A22" s="73">
        <v>7</v>
      </c>
      <c r="B22" s="17"/>
      <c r="C22" s="17" t="s">
        <v>94</v>
      </c>
      <c r="D22" s="74" t="s">
        <v>92</v>
      </c>
      <c r="E22" s="257">
        <f>1724.42/1000</f>
        <v>1.724</v>
      </c>
      <c r="F22" s="62"/>
      <c r="G22" s="62"/>
      <c r="H22" s="176"/>
      <c r="I22" s="176"/>
      <c r="J22" s="176"/>
      <c r="K22" s="182"/>
      <c r="L22" s="183"/>
      <c r="M22" s="182"/>
      <c r="N22" s="182"/>
      <c r="O22" s="182"/>
      <c r="P22" s="182"/>
      <c r="Q22" s="54"/>
    </row>
    <row r="23" spans="1:17" s="6" customFormat="1" ht="26.4" x14ac:dyDescent="0.25">
      <c r="A23" s="73">
        <v>8</v>
      </c>
      <c r="B23" s="17"/>
      <c r="C23" s="17" t="s">
        <v>95</v>
      </c>
      <c r="D23" s="74" t="s">
        <v>82</v>
      </c>
      <c r="E23" s="176">
        <v>74</v>
      </c>
      <c r="F23" s="62"/>
      <c r="G23" s="62"/>
      <c r="H23" s="176"/>
      <c r="I23" s="176"/>
      <c r="J23" s="176"/>
      <c r="K23" s="182"/>
      <c r="L23" s="183"/>
      <c r="M23" s="182"/>
      <c r="N23" s="182"/>
      <c r="O23" s="182"/>
      <c r="P23" s="182"/>
      <c r="Q23" s="54"/>
    </row>
    <row r="24" spans="1:17" s="6" customFormat="1" ht="26.4" x14ac:dyDescent="0.25">
      <c r="A24" s="73">
        <v>9</v>
      </c>
      <c r="B24" s="17"/>
      <c r="C24" s="261" t="s">
        <v>96</v>
      </c>
      <c r="D24" s="74" t="s">
        <v>82</v>
      </c>
      <c r="E24" s="75">
        <f>(26.9+25.6)*2*1.2</f>
        <v>126</v>
      </c>
      <c r="F24" s="62"/>
      <c r="G24" s="62"/>
      <c r="H24" s="176"/>
      <c r="I24" s="176"/>
      <c r="J24" s="176"/>
      <c r="K24" s="182"/>
      <c r="L24" s="183"/>
      <c r="M24" s="182"/>
      <c r="N24" s="182"/>
      <c r="O24" s="182"/>
      <c r="P24" s="182"/>
      <c r="Q24" s="54"/>
    </row>
    <row r="25" spans="1:17" s="6" customFormat="1" ht="26.4" x14ac:dyDescent="0.25">
      <c r="A25" s="73">
        <v>10</v>
      </c>
      <c r="B25" s="17"/>
      <c r="C25" s="17" t="s">
        <v>97</v>
      </c>
      <c r="D25" s="74" t="s">
        <v>82</v>
      </c>
      <c r="E25" s="75">
        <f>(26.9+25.6)*2*0.9</f>
        <v>94.5</v>
      </c>
      <c r="F25" s="62"/>
      <c r="G25" s="62"/>
      <c r="H25" s="176"/>
      <c r="I25" s="176"/>
      <c r="J25" s="176"/>
      <c r="K25" s="182"/>
      <c r="L25" s="183"/>
      <c r="M25" s="182"/>
      <c r="N25" s="182"/>
      <c r="O25" s="182"/>
      <c r="P25" s="182"/>
      <c r="Q25" s="54"/>
    </row>
    <row r="26" spans="1:17" s="6" customFormat="1" ht="26.4" x14ac:dyDescent="0.25">
      <c r="A26" s="73">
        <v>11</v>
      </c>
      <c r="B26" s="17"/>
      <c r="C26" s="17" t="s">
        <v>98</v>
      </c>
      <c r="D26" s="74" t="s">
        <v>82</v>
      </c>
      <c r="E26" s="75">
        <f>(26.9+25.6)*2*0.3</f>
        <v>31.5</v>
      </c>
      <c r="F26" s="62"/>
      <c r="G26" s="62"/>
      <c r="H26" s="176"/>
      <c r="I26" s="176"/>
      <c r="J26" s="176"/>
      <c r="K26" s="182"/>
      <c r="L26" s="183"/>
      <c r="M26" s="182"/>
      <c r="N26" s="182"/>
      <c r="O26" s="182"/>
      <c r="P26" s="182"/>
      <c r="Q26" s="54"/>
    </row>
    <row r="27" spans="1:17" s="6" customFormat="1" x14ac:dyDescent="0.25">
      <c r="A27" s="73"/>
      <c r="B27" s="17"/>
      <c r="C27" s="120" t="s">
        <v>99</v>
      </c>
      <c r="D27" s="74"/>
      <c r="E27" s="151"/>
      <c r="F27" s="62"/>
      <c r="G27" s="62"/>
      <c r="H27" s="182"/>
      <c r="I27" s="185"/>
      <c r="J27" s="184"/>
      <c r="K27" s="182"/>
      <c r="L27" s="183"/>
      <c r="M27" s="182"/>
      <c r="N27" s="182"/>
      <c r="O27" s="182"/>
      <c r="P27" s="182"/>
      <c r="Q27" s="54"/>
    </row>
    <row r="28" spans="1:17" s="6" customFormat="1" x14ac:dyDescent="0.25">
      <c r="A28" s="73">
        <v>12</v>
      </c>
      <c r="B28" s="17"/>
      <c r="C28" s="17" t="s">
        <v>89</v>
      </c>
      <c r="D28" s="74" t="s">
        <v>80</v>
      </c>
      <c r="E28" s="151">
        <f>2*1.7*0.15</f>
        <v>0.51</v>
      </c>
      <c r="F28" s="62"/>
      <c r="G28" s="62"/>
      <c r="H28" s="182"/>
      <c r="I28" s="185"/>
      <c r="J28" s="184"/>
      <c r="K28" s="182"/>
      <c r="L28" s="183"/>
      <c r="M28" s="182"/>
      <c r="N28" s="182"/>
      <c r="O28" s="182"/>
      <c r="P28" s="182"/>
      <c r="Q28" s="54"/>
    </row>
    <row r="29" spans="1:17" s="6" customFormat="1" ht="26.4" x14ac:dyDescent="0.25">
      <c r="A29" s="73">
        <v>13</v>
      </c>
      <c r="B29" s="17"/>
      <c r="C29" s="17" t="s">
        <v>100</v>
      </c>
      <c r="D29" s="74" t="s">
        <v>80</v>
      </c>
      <c r="E29" s="151">
        <v>1.04</v>
      </c>
      <c r="F29" s="62"/>
      <c r="G29" s="62"/>
      <c r="H29" s="176"/>
      <c r="I29" s="176"/>
      <c r="J29" s="176"/>
      <c r="K29" s="182"/>
      <c r="L29" s="183"/>
      <c r="M29" s="182"/>
      <c r="N29" s="182"/>
      <c r="O29" s="182"/>
      <c r="P29" s="182"/>
      <c r="Q29" s="54"/>
    </row>
    <row r="30" spans="1:17" s="6" customFormat="1" x14ac:dyDescent="0.25">
      <c r="A30" s="73">
        <v>14</v>
      </c>
      <c r="B30" s="17"/>
      <c r="C30" s="17" t="s">
        <v>101</v>
      </c>
      <c r="D30" s="74" t="s">
        <v>102</v>
      </c>
      <c r="E30" s="151">
        <f>18.36+44.3</f>
        <v>62.66</v>
      </c>
      <c r="F30" s="62"/>
      <c r="G30" s="62"/>
      <c r="H30" s="176"/>
      <c r="I30" s="176"/>
      <c r="J30" s="176"/>
      <c r="K30" s="182"/>
      <c r="L30" s="183"/>
      <c r="M30" s="182"/>
      <c r="N30" s="182"/>
      <c r="O30" s="182"/>
      <c r="P30" s="182"/>
      <c r="Q30" s="54"/>
    </row>
    <row r="31" spans="1:17" s="6" customFormat="1" x14ac:dyDescent="0.25">
      <c r="A31" s="73"/>
      <c r="B31" s="17"/>
      <c r="C31" s="120" t="s">
        <v>103</v>
      </c>
      <c r="D31" s="74"/>
      <c r="E31" s="151"/>
      <c r="F31" s="62"/>
      <c r="G31" s="62"/>
      <c r="H31" s="182"/>
      <c r="I31" s="185"/>
      <c r="J31" s="184"/>
      <c r="K31" s="182"/>
      <c r="L31" s="183"/>
      <c r="M31" s="182"/>
      <c r="N31" s="182"/>
      <c r="O31" s="182"/>
      <c r="P31" s="182"/>
      <c r="Q31" s="54"/>
    </row>
    <row r="32" spans="1:17" s="6" customFormat="1" x14ac:dyDescent="0.25">
      <c r="A32" s="73">
        <v>15</v>
      </c>
      <c r="B32" s="17"/>
      <c r="C32" s="137" t="s">
        <v>104</v>
      </c>
      <c r="D32" s="177" t="s">
        <v>80</v>
      </c>
      <c r="E32" s="178">
        <f>10*0.1+3.8*2.8*0.1</f>
        <v>2.1</v>
      </c>
      <c r="F32" s="62"/>
      <c r="G32" s="62"/>
      <c r="H32" s="182"/>
      <c r="I32" s="185"/>
      <c r="J32" s="184"/>
      <c r="K32" s="182"/>
      <c r="L32" s="183"/>
      <c r="M32" s="182"/>
      <c r="N32" s="182"/>
      <c r="O32" s="182"/>
      <c r="P32" s="182"/>
      <c r="Q32" s="54"/>
    </row>
    <row r="33" spans="1:17" s="6" customFormat="1" ht="26.4" x14ac:dyDescent="0.25">
      <c r="A33" s="73">
        <v>16</v>
      </c>
      <c r="B33" s="265"/>
      <c r="C33" s="265" t="s">
        <v>105</v>
      </c>
      <c r="D33" s="266" t="s">
        <v>80</v>
      </c>
      <c r="E33" s="267">
        <v>3.5</v>
      </c>
      <c r="F33" s="268"/>
      <c r="G33" s="268"/>
      <c r="H33" s="182"/>
      <c r="I33" s="185"/>
      <c r="J33" s="184"/>
      <c r="K33" s="182"/>
      <c r="L33" s="183"/>
      <c r="M33" s="182"/>
      <c r="N33" s="182"/>
      <c r="O33" s="182"/>
      <c r="P33" s="182"/>
      <c r="Q33" s="54"/>
    </row>
    <row r="34" spans="1:17" s="6" customFormat="1" ht="26.4" x14ac:dyDescent="0.25">
      <c r="A34" s="73">
        <v>17</v>
      </c>
      <c r="B34" s="265"/>
      <c r="C34" s="265" t="s">
        <v>100</v>
      </c>
      <c r="D34" s="266" t="s">
        <v>80</v>
      </c>
      <c r="E34" s="267">
        <v>7.64</v>
      </c>
      <c r="F34" s="268"/>
      <c r="G34" s="268"/>
      <c r="H34" s="176"/>
      <c r="I34" s="176"/>
      <c r="J34" s="176"/>
      <c r="K34" s="182"/>
      <c r="L34" s="183"/>
      <c r="M34" s="182"/>
      <c r="N34" s="182"/>
      <c r="O34" s="182"/>
      <c r="P34" s="182"/>
      <c r="Q34" s="54"/>
    </row>
    <row r="35" spans="1:17" s="6" customFormat="1" x14ac:dyDescent="0.25">
      <c r="A35" s="73">
        <v>18</v>
      </c>
      <c r="B35" s="17"/>
      <c r="C35" s="17" t="s">
        <v>101</v>
      </c>
      <c r="D35" s="74" t="s">
        <v>92</v>
      </c>
      <c r="E35" s="258">
        <f>(124.1+115.9)/1000</f>
        <v>0.24</v>
      </c>
      <c r="F35" s="62"/>
      <c r="G35" s="62"/>
      <c r="H35" s="176"/>
      <c r="I35" s="176"/>
      <c r="J35" s="176"/>
      <c r="K35" s="182"/>
      <c r="L35" s="183"/>
      <c r="M35" s="182"/>
      <c r="N35" s="182"/>
      <c r="O35" s="182"/>
      <c r="P35" s="182"/>
      <c r="Q35" s="54"/>
    </row>
    <row r="36" spans="1:17" s="6" customFormat="1" x14ac:dyDescent="0.25">
      <c r="A36" s="73">
        <v>19</v>
      </c>
      <c r="B36" s="17"/>
      <c r="C36" s="17" t="s">
        <v>106</v>
      </c>
      <c r="D36" s="74" t="s">
        <v>71</v>
      </c>
      <c r="E36" s="151">
        <v>33</v>
      </c>
      <c r="F36" s="62"/>
      <c r="G36" s="62"/>
      <c r="H36" s="182"/>
      <c r="I36" s="185"/>
      <c r="J36" s="184"/>
      <c r="K36" s="182"/>
      <c r="L36" s="183"/>
      <c r="M36" s="182"/>
      <c r="N36" s="182"/>
      <c r="O36" s="182"/>
      <c r="P36" s="182"/>
      <c r="Q36" s="54"/>
    </row>
    <row r="37" spans="1:17" s="6" customFormat="1" ht="26.4" x14ac:dyDescent="0.25">
      <c r="A37" s="73">
        <v>20</v>
      </c>
      <c r="B37" s="17"/>
      <c r="C37" s="17" t="s">
        <v>107</v>
      </c>
      <c r="D37" s="74" t="s">
        <v>82</v>
      </c>
      <c r="E37" s="151">
        <f>(2.9+0.32*2+0.06)*2.7</f>
        <v>9.7200000000000006</v>
      </c>
      <c r="F37" s="62"/>
      <c r="G37" s="62"/>
      <c r="H37" s="62"/>
      <c r="I37" s="62"/>
      <c r="J37" s="62"/>
      <c r="K37" s="182"/>
      <c r="L37" s="183"/>
      <c r="M37" s="182"/>
      <c r="N37" s="182"/>
      <c r="O37" s="182"/>
      <c r="P37" s="182"/>
      <c r="Q37" s="54"/>
    </row>
    <row r="38" spans="1:17" s="6" customFormat="1" x14ac:dyDescent="0.25">
      <c r="A38" s="73"/>
      <c r="B38" s="17"/>
      <c r="C38" s="120" t="s">
        <v>108</v>
      </c>
      <c r="D38" s="74"/>
      <c r="E38" s="151"/>
      <c r="F38" s="62"/>
      <c r="G38" s="62"/>
      <c r="H38" s="182"/>
      <c r="I38" s="185"/>
      <c r="J38" s="184"/>
      <c r="K38" s="182"/>
      <c r="L38" s="183"/>
      <c r="M38" s="182"/>
      <c r="N38" s="182"/>
      <c r="O38" s="182"/>
      <c r="P38" s="182"/>
      <c r="Q38" s="54"/>
    </row>
    <row r="39" spans="1:17" s="6" customFormat="1" x14ac:dyDescent="0.25">
      <c r="A39" s="73">
        <v>21</v>
      </c>
      <c r="B39" s="265"/>
      <c r="C39" s="265" t="s">
        <v>89</v>
      </c>
      <c r="D39" s="266" t="s">
        <v>80</v>
      </c>
      <c r="E39" s="267">
        <v>11.2</v>
      </c>
      <c r="F39" s="268"/>
      <c r="G39" s="268"/>
      <c r="H39" s="182"/>
      <c r="I39" s="185"/>
      <c r="J39" s="184"/>
      <c r="K39" s="182"/>
      <c r="L39" s="183"/>
      <c r="M39" s="182"/>
      <c r="N39" s="182"/>
      <c r="O39" s="182"/>
      <c r="P39" s="182"/>
      <c r="Q39" s="54"/>
    </row>
    <row r="40" spans="1:17" s="6" customFormat="1" ht="26.4" x14ac:dyDescent="0.25">
      <c r="A40" s="73">
        <v>22</v>
      </c>
      <c r="B40" s="265"/>
      <c r="C40" s="265" t="s">
        <v>100</v>
      </c>
      <c r="D40" s="266" t="s">
        <v>80</v>
      </c>
      <c r="E40" s="267">
        <v>17.34</v>
      </c>
      <c r="F40" s="268"/>
      <c r="G40" s="268"/>
      <c r="H40" s="176"/>
      <c r="I40" s="176"/>
      <c r="J40" s="176"/>
      <c r="K40" s="182"/>
      <c r="L40" s="183"/>
      <c r="M40" s="182"/>
      <c r="N40" s="182"/>
      <c r="O40" s="182"/>
      <c r="P40" s="182"/>
      <c r="Q40" s="54"/>
    </row>
    <row r="41" spans="1:17" s="6" customFormat="1" x14ac:dyDescent="0.25">
      <c r="A41" s="73">
        <v>23</v>
      </c>
      <c r="B41" s="17"/>
      <c r="C41" s="17" t="s">
        <v>101</v>
      </c>
      <c r="D41" s="74" t="s">
        <v>92</v>
      </c>
      <c r="E41" s="258">
        <f>(87.9+352.8)/1000</f>
        <v>0.441</v>
      </c>
      <c r="F41" s="62"/>
      <c r="G41" s="62"/>
      <c r="H41" s="176"/>
      <c r="I41" s="176"/>
      <c r="J41" s="176"/>
      <c r="K41" s="182"/>
      <c r="L41" s="183"/>
      <c r="M41" s="182"/>
      <c r="N41" s="182"/>
      <c r="O41" s="182"/>
      <c r="P41" s="182"/>
      <c r="Q41" s="54"/>
    </row>
    <row r="42" spans="1:17" s="6" customFormat="1" x14ac:dyDescent="0.25">
      <c r="A42" s="73">
        <v>24</v>
      </c>
      <c r="B42" s="17"/>
      <c r="C42" s="17" t="s">
        <v>106</v>
      </c>
      <c r="D42" s="74" t="s">
        <v>71</v>
      </c>
      <c r="E42" s="151">
        <v>56</v>
      </c>
      <c r="F42" s="62"/>
      <c r="G42" s="62"/>
      <c r="H42" s="182"/>
      <c r="I42" s="185"/>
      <c r="J42" s="184"/>
      <c r="K42" s="182"/>
      <c r="L42" s="183"/>
      <c r="M42" s="182"/>
      <c r="N42" s="182"/>
      <c r="O42" s="182"/>
      <c r="P42" s="182"/>
      <c r="Q42" s="54"/>
    </row>
    <row r="43" spans="1:17" s="6" customFormat="1" x14ac:dyDescent="0.25">
      <c r="A43" s="73">
        <v>25</v>
      </c>
      <c r="B43" s="265"/>
      <c r="C43" s="265" t="s">
        <v>109</v>
      </c>
      <c r="D43" s="266" t="s">
        <v>80</v>
      </c>
      <c r="E43" s="267">
        <v>2.4</v>
      </c>
      <c r="F43" s="268"/>
      <c r="G43" s="268"/>
      <c r="H43" s="182"/>
      <c r="I43" s="185"/>
      <c r="J43" s="184"/>
      <c r="K43" s="182"/>
      <c r="L43" s="183"/>
      <c r="M43" s="182"/>
      <c r="N43" s="182"/>
      <c r="O43" s="182"/>
      <c r="P43" s="182"/>
      <c r="Q43" s="54"/>
    </row>
    <row r="44" spans="1:17" s="6" customFormat="1" x14ac:dyDescent="0.25">
      <c r="A44" s="73">
        <v>26</v>
      </c>
      <c r="B44" s="265"/>
      <c r="C44" s="265" t="s">
        <v>110</v>
      </c>
      <c r="D44" s="266" t="s">
        <v>80</v>
      </c>
      <c r="E44" s="267">
        <v>3.62</v>
      </c>
      <c r="F44" s="268"/>
      <c r="G44" s="268"/>
      <c r="H44" s="182"/>
      <c r="I44" s="185"/>
      <c r="J44" s="184"/>
      <c r="K44" s="182"/>
      <c r="L44" s="183"/>
      <c r="M44" s="182"/>
      <c r="N44" s="182"/>
      <c r="O44" s="182"/>
      <c r="P44" s="182"/>
      <c r="Q44" s="54"/>
    </row>
    <row r="45" spans="1:17" s="6" customFormat="1" ht="26.4" x14ac:dyDescent="0.25">
      <c r="A45" s="73">
        <v>27</v>
      </c>
      <c r="B45" s="17"/>
      <c r="C45" s="17" t="s">
        <v>111</v>
      </c>
      <c r="D45" s="74" t="s">
        <v>82</v>
      </c>
      <c r="E45" s="75">
        <v>30</v>
      </c>
      <c r="F45" s="62"/>
      <c r="G45" s="62"/>
      <c r="H45" s="62"/>
      <c r="I45" s="62"/>
      <c r="J45" s="62"/>
      <c r="K45" s="182"/>
      <c r="L45" s="183"/>
      <c r="M45" s="182"/>
      <c r="N45" s="182"/>
      <c r="O45" s="182"/>
      <c r="P45" s="182"/>
      <c r="Q45" s="54"/>
    </row>
    <row r="46" spans="1:17" s="6" customFormat="1" x14ac:dyDescent="0.25">
      <c r="A46" s="73"/>
      <c r="B46" s="17"/>
      <c r="C46" s="120" t="s">
        <v>112</v>
      </c>
      <c r="D46" s="74"/>
      <c r="E46" s="151"/>
      <c r="F46" s="62"/>
      <c r="G46" s="62"/>
      <c r="H46" s="182"/>
      <c r="I46" s="185"/>
      <c r="J46" s="184"/>
      <c r="K46" s="182"/>
      <c r="L46" s="183"/>
      <c r="M46" s="182"/>
      <c r="N46" s="182"/>
      <c r="O46" s="182"/>
      <c r="P46" s="182"/>
      <c r="Q46" s="54"/>
    </row>
    <row r="47" spans="1:17" s="6" customFormat="1" x14ac:dyDescent="0.25">
      <c r="A47" s="73">
        <v>28</v>
      </c>
      <c r="B47" s="265"/>
      <c r="C47" s="265" t="s">
        <v>89</v>
      </c>
      <c r="D47" s="266" t="s">
        <v>80</v>
      </c>
      <c r="E47" s="259">
        <v>0.51</v>
      </c>
      <c r="F47" s="268"/>
      <c r="G47" s="268"/>
      <c r="H47" s="182"/>
      <c r="I47" s="185"/>
      <c r="J47" s="184"/>
      <c r="K47" s="182"/>
      <c r="L47" s="183"/>
      <c r="M47" s="182"/>
      <c r="N47" s="182"/>
      <c r="O47" s="182"/>
      <c r="P47" s="182"/>
      <c r="Q47" s="54"/>
    </row>
    <row r="48" spans="1:17" s="6" customFormat="1" ht="26.4" x14ac:dyDescent="0.25">
      <c r="A48" s="73">
        <v>29</v>
      </c>
      <c r="B48" s="265"/>
      <c r="C48" s="265" t="s">
        <v>113</v>
      </c>
      <c r="D48" s="266" t="s">
        <v>80</v>
      </c>
      <c r="E48" s="259">
        <v>3.62</v>
      </c>
      <c r="F48" s="268"/>
      <c r="G48" s="268"/>
      <c r="H48" s="176"/>
      <c r="I48" s="176"/>
      <c r="J48" s="176"/>
      <c r="K48" s="182"/>
      <c r="L48" s="183"/>
      <c r="M48" s="182"/>
      <c r="N48" s="182"/>
      <c r="O48" s="182"/>
      <c r="P48" s="182"/>
      <c r="Q48" s="54"/>
    </row>
    <row r="49" spans="1:17" s="6" customFormat="1" x14ac:dyDescent="0.25">
      <c r="A49" s="73">
        <v>30</v>
      </c>
      <c r="B49" s="17"/>
      <c r="C49" s="17" t="s">
        <v>114</v>
      </c>
      <c r="D49" s="74" t="s">
        <v>102</v>
      </c>
      <c r="E49" s="75">
        <v>21.91</v>
      </c>
      <c r="F49" s="62"/>
      <c r="G49" s="62"/>
      <c r="H49" s="176"/>
      <c r="I49" s="176"/>
      <c r="J49" s="176"/>
      <c r="K49" s="182"/>
      <c r="L49" s="183"/>
      <c r="M49" s="182"/>
      <c r="N49" s="182"/>
      <c r="O49" s="182"/>
      <c r="P49" s="182"/>
      <c r="Q49" s="54"/>
    </row>
    <row r="50" spans="1:17" s="6" customFormat="1" ht="26.4" x14ac:dyDescent="0.25">
      <c r="A50" s="73">
        <v>31</v>
      </c>
      <c r="B50" s="17"/>
      <c r="C50" s="17" t="s">
        <v>115</v>
      </c>
      <c r="D50" s="74" t="s">
        <v>82</v>
      </c>
      <c r="E50" s="75">
        <f>1.905*2.92</f>
        <v>5.56</v>
      </c>
      <c r="F50" s="62"/>
      <c r="G50" s="62"/>
      <c r="H50" s="62"/>
      <c r="I50" s="62"/>
      <c r="J50" s="62"/>
      <c r="K50" s="182"/>
      <c r="L50" s="183"/>
      <c r="M50" s="182"/>
      <c r="N50" s="182"/>
      <c r="O50" s="182"/>
      <c r="P50" s="182"/>
      <c r="Q50" s="54"/>
    </row>
    <row r="51" spans="1:17" s="6" customFormat="1" x14ac:dyDescent="0.25">
      <c r="A51" s="73"/>
      <c r="B51" s="17"/>
      <c r="C51" s="82" t="s">
        <v>116</v>
      </c>
      <c r="D51" s="74"/>
      <c r="E51" s="151"/>
      <c r="F51" s="62"/>
      <c r="G51" s="62"/>
      <c r="H51" s="182"/>
      <c r="I51" s="185"/>
      <c r="J51" s="184"/>
      <c r="K51" s="182"/>
      <c r="L51" s="183"/>
      <c r="M51" s="182"/>
      <c r="N51" s="182"/>
      <c r="O51" s="182"/>
      <c r="P51" s="182"/>
      <c r="Q51" s="54"/>
    </row>
    <row r="52" spans="1:17" s="6" customFormat="1" x14ac:dyDescent="0.25">
      <c r="A52" s="73"/>
      <c r="B52" s="17"/>
      <c r="C52" s="82" t="s">
        <v>117</v>
      </c>
      <c r="D52" s="74"/>
      <c r="E52" s="75"/>
      <c r="F52" s="62"/>
      <c r="G52" s="62"/>
      <c r="H52" s="182"/>
      <c r="I52" s="182"/>
      <c r="J52" s="184"/>
      <c r="K52" s="182"/>
      <c r="L52" s="183"/>
      <c r="M52" s="182"/>
      <c r="N52" s="182"/>
      <c r="O52" s="182"/>
      <c r="P52" s="182"/>
    </row>
    <row r="53" spans="1:17" s="6" customFormat="1" ht="26.4" x14ac:dyDescent="0.25">
      <c r="A53" s="73">
        <v>32</v>
      </c>
      <c r="B53" s="265"/>
      <c r="C53" s="265" t="s">
        <v>118</v>
      </c>
      <c r="D53" s="266" t="s">
        <v>80</v>
      </c>
      <c r="E53" s="259">
        <f>577.82*0.3</f>
        <v>173.35</v>
      </c>
      <c r="F53" s="268"/>
      <c r="G53" s="268"/>
      <c r="H53" s="176"/>
      <c r="I53" s="176"/>
      <c r="J53" s="176"/>
      <c r="K53" s="182"/>
      <c r="L53" s="183"/>
      <c r="M53" s="182"/>
      <c r="N53" s="182"/>
      <c r="O53" s="182"/>
      <c r="P53" s="182"/>
    </row>
    <row r="54" spans="1:17" s="6" customFormat="1" ht="26.4" x14ac:dyDescent="0.25">
      <c r="A54" s="73">
        <v>33</v>
      </c>
      <c r="B54" s="17"/>
      <c r="C54" s="17" t="s">
        <v>119</v>
      </c>
      <c r="D54" s="74" t="s">
        <v>82</v>
      </c>
      <c r="E54" s="262">
        <v>106</v>
      </c>
      <c r="F54" s="62"/>
      <c r="G54" s="62"/>
      <c r="H54" s="176"/>
      <c r="I54" s="176"/>
      <c r="J54" s="176"/>
      <c r="K54" s="182"/>
      <c r="L54" s="183"/>
      <c r="M54" s="182"/>
      <c r="N54" s="182"/>
      <c r="O54" s="182"/>
      <c r="P54" s="182"/>
    </row>
    <row r="55" spans="1:17" s="6" customFormat="1" x14ac:dyDescent="0.25">
      <c r="A55" s="73">
        <v>34</v>
      </c>
      <c r="B55" s="17"/>
      <c r="C55" s="17" t="s">
        <v>120</v>
      </c>
      <c r="D55" s="74" t="s">
        <v>82</v>
      </c>
      <c r="E55" s="75">
        <v>577.82000000000005</v>
      </c>
      <c r="F55" s="62"/>
      <c r="G55" s="62"/>
      <c r="H55" s="182"/>
      <c r="I55" s="182"/>
      <c r="J55" s="184"/>
      <c r="K55" s="182"/>
      <c r="L55" s="183"/>
      <c r="M55" s="182"/>
      <c r="N55" s="182"/>
      <c r="O55" s="182"/>
      <c r="P55" s="182"/>
    </row>
    <row r="56" spans="1:17" s="6" customFormat="1" ht="26.4" x14ac:dyDescent="0.25">
      <c r="A56" s="73">
        <v>35</v>
      </c>
      <c r="B56" s="17"/>
      <c r="C56" s="17" t="s">
        <v>121</v>
      </c>
      <c r="D56" s="74" t="s">
        <v>82</v>
      </c>
      <c r="E56" s="75">
        <v>577.82000000000005</v>
      </c>
      <c r="F56" s="62"/>
      <c r="G56" s="62"/>
      <c r="H56" s="182"/>
      <c r="I56" s="182"/>
      <c r="J56" s="184"/>
      <c r="K56" s="182"/>
      <c r="L56" s="183"/>
      <c r="M56" s="182"/>
      <c r="N56" s="182"/>
      <c r="O56" s="182"/>
      <c r="P56" s="182"/>
    </row>
    <row r="57" spans="1:17" s="6" customFormat="1" x14ac:dyDescent="0.25">
      <c r="A57" s="73">
        <v>36</v>
      </c>
      <c r="B57" s="17"/>
      <c r="C57" s="17" t="s">
        <v>122</v>
      </c>
      <c r="D57" s="74" t="s">
        <v>82</v>
      </c>
      <c r="E57" s="75">
        <v>577.82000000000005</v>
      </c>
      <c r="F57" s="62"/>
      <c r="G57" s="62"/>
      <c r="H57" s="176"/>
      <c r="I57" s="176"/>
      <c r="J57" s="176"/>
      <c r="K57" s="182"/>
      <c r="L57" s="183"/>
      <c r="M57" s="182"/>
      <c r="N57" s="182"/>
      <c r="O57" s="182"/>
      <c r="P57" s="182"/>
    </row>
    <row r="58" spans="1:17" s="6" customFormat="1" x14ac:dyDescent="0.25">
      <c r="A58" s="73"/>
      <c r="B58" s="17"/>
      <c r="C58" s="82" t="s">
        <v>123</v>
      </c>
      <c r="D58" s="74"/>
      <c r="E58" s="75"/>
      <c r="F58" s="62"/>
      <c r="G58" s="62"/>
      <c r="H58" s="182"/>
      <c r="I58" s="182"/>
      <c r="J58" s="184"/>
      <c r="K58" s="182"/>
      <c r="L58" s="183"/>
      <c r="M58" s="182"/>
      <c r="N58" s="182"/>
      <c r="O58" s="182"/>
      <c r="P58" s="182"/>
    </row>
    <row r="59" spans="1:17" s="6" customFormat="1" ht="26.4" x14ac:dyDescent="0.25">
      <c r="A59" s="73">
        <v>37</v>
      </c>
      <c r="B59" s="265"/>
      <c r="C59" s="265" t="s">
        <v>124</v>
      </c>
      <c r="D59" s="266" t="s">
        <v>80</v>
      </c>
      <c r="E59" s="259">
        <f>120.8*0.25</f>
        <v>30.2</v>
      </c>
      <c r="F59" s="268"/>
      <c r="G59" s="268"/>
      <c r="H59" s="176"/>
      <c r="I59" s="176"/>
      <c r="J59" s="176"/>
      <c r="K59" s="182"/>
      <c r="L59" s="183"/>
      <c r="M59" s="182"/>
      <c r="N59" s="182"/>
      <c r="O59" s="182"/>
      <c r="P59" s="182"/>
    </row>
    <row r="60" spans="1:17" s="6" customFormat="1" x14ac:dyDescent="0.25">
      <c r="A60" s="73">
        <v>38</v>
      </c>
      <c r="B60" s="17"/>
      <c r="C60" s="17" t="s">
        <v>125</v>
      </c>
      <c r="D60" s="74" t="s">
        <v>82</v>
      </c>
      <c r="E60" s="75">
        <f>120.8*2</f>
        <v>241.6</v>
      </c>
      <c r="F60" s="62"/>
      <c r="G60" s="62"/>
      <c r="H60" s="176"/>
      <c r="I60" s="176"/>
      <c r="J60" s="176"/>
      <c r="K60" s="182"/>
      <c r="L60" s="183"/>
      <c r="M60" s="182"/>
      <c r="N60" s="182"/>
      <c r="O60" s="182"/>
      <c r="P60" s="182"/>
    </row>
    <row r="61" spans="1:17" s="6" customFormat="1" x14ac:dyDescent="0.25">
      <c r="A61" s="73"/>
      <c r="B61" s="17"/>
      <c r="C61" s="82" t="s">
        <v>126</v>
      </c>
      <c r="D61" s="74"/>
      <c r="E61" s="75"/>
      <c r="F61" s="62"/>
      <c r="G61" s="62"/>
      <c r="H61" s="182"/>
      <c r="I61" s="182"/>
      <c r="J61" s="184"/>
      <c r="K61" s="182"/>
      <c r="L61" s="183"/>
      <c r="M61" s="182"/>
      <c r="N61" s="182"/>
      <c r="O61" s="182"/>
      <c r="P61" s="182"/>
    </row>
    <row r="62" spans="1:17" s="6" customFormat="1" ht="26.4" x14ac:dyDescent="0.25">
      <c r="A62" s="73">
        <v>39</v>
      </c>
      <c r="B62" s="265"/>
      <c r="C62" s="265" t="s">
        <v>127</v>
      </c>
      <c r="D62" s="266" t="s">
        <v>80</v>
      </c>
      <c r="E62" s="259">
        <f>362.64*0.2</f>
        <v>72.53</v>
      </c>
      <c r="F62" s="268"/>
      <c r="G62" s="268"/>
      <c r="H62" s="176"/>
      <c r="I62" s="176"/>
      <c r="J62" s="176"/>
      <c r="K62" s="182"/>
      <c r="L62" s="183"/>
      <c r="M62" s="182"/>
      <c r="N62" s="182"/>
      <c r="O62" s="182"/>
      <c r="P62" s="182"/>
    </row>
    <row r="63" spans="1:17" s="6" customFormat="1" x14ac:dyDescent="0.25">
      <c r="A63" s="73">
        <v>40</v>
      </c>
      <c r="B63" s="17"/>
      <c r="C63" s="17" t="s">
        <v>125</v>
      </c>
      <c r="D63" s="74" t="s">
        <v>82</v>
      </c>
      <c r="E63" s="75">
        <f>362.64*2</f>
        <v>725.28</v>
      </c>
      <c r="F63" s="62"/>
      <c r="G63" s="62"/>
      <c r="H63" s="176"/>
      <c r="I63" s="176"/>
      <c r="J63" s="176"/>
      <c r="K63" s="182"/>
      <c r="L63" s="183"/>
      <c r="M63" s="182"/>
      <c r="N63" s="182"/>
      <c r="O63" s="182"/>
      <c r="P63" s="182"/>
    </row>
    <row r="64" spans="1:17" s="6" customFormat="1" x14ac:dyDescent="0.25">
      <c r="A64" s="73"/>
      <c r="B64" s="17"/>
      <c r="C64" s="82" t="s">
        <v>128</v>
      </c>
      <c r="D64" s="74"/>
      <c r="E64" s="75"/>
      <c r="F64" s="62"/>
      <c r="G64" s="62"/>
      <c r="H64" s="182"/>
      <c r="I64" s="182"/>
      <c r="J64" s="184"/>
      <c r="K64" s="182"/>
      <c r="L64" s="183"/>
      <c r="M64" s="182"/>
      <c r="N64" s="182"/>
      <c r="O64" s="182"/>
      <c r="P64" s="182"/>
    </row>
    <row r="65" spans="1:16" s="6" customFormat="1" ht="52.8" x14ac:dyDescent="0.25">
      <c r="A65" s="73">
        <v>41</v>
      </c>
      <c r="B65" s="17"/>
      <c r="C65" s="17" t="s">
        <v>129</v>
      </c>
      <c r="D65" s="74" t="s">
        <v>82</v>
      </c>
      <c r="E65" s="75">
        <f>179.95+10.9</f>
        <v>190.85</v>
      </c>
      <c r="F65" s="62"/>
      <c r="G65" s="62"/>
      <c r="H65" s="176"/>
      <c r="I65" s="176"/>
      <c r="J65" s="176"/>
      <c r="K65" s="182"/>
      <c r="L65" s="183"/>
      <c r="M65" s="182"/>
      <c r="N65" s="182"/>
      <c r="O65" s="182"/>
      <c r="P65" s="182"/>
    </row>
    <row r="66" spans="1:16" s="6" customFormat="1" x14ac:dyDescent="0.25">
      <c r="A66" s="73"/>
      <c r="B66" s="17"/>
      <c r="C66" s="82" t="s">
        <v>130</v>
      </c>
      <c r="D66" s="74"/>
      <c r="E66" s="75"/>
      <c r="F66" s="62"/>
      <c r="G66" s="62"/>
      <c r="H66" s="176"/>
      <c r="I66" s="176"/>
      <c r="J66" s="176"/>
      <c r="K66" s="182"/>
      <c r="L66" s="183"/>
      <c r="M66" s="182"/>
      <c r="N66" s="182"/>
      <c r="O66" s="182"/>
      <c r="P66" s="182"/>
    </row>
    <row r="67" spans="1:16" s="6" customFormat="1" ht="52.8" x14ac:dyDescent="0.25">
      <c r="A67" s="73">
        <v>42</v>
      </c>
      <c r="B67" s="17"/>
      <c r="C67" s="17" t="s">
        <v>131</v>
      </c>
      <c r="D67" s="74" t="s">
        <v>82</v>
      </c>
      <c r="E67" s="75">
        <v>73.209999999999994</v>
      </c>
      <c r="F67" s="62"/>
      <c r="G67" s="62"/>
      <c r="H67" s="176"/>
      <c r="I67" s="176"/>
      <c r="J67" s="176"/>
      <c r="K67" s="182"/>
      <c r="L67" s="183"/>
      <c r="M67" s="182"/>
      <c r="N67" s="182"/>
      <c r="O67" s="182"/>
      <c r="P67" s="182"/>
    </row>
    <row r="68" spans="1:16" s="6" customFormat="1" x14ac:dyDescent="0.25">
      <c r="A68" s="73"/>
      <c r="B68" s="17"/>
      <c r="C68" s="82" t="s">
        <v>132</v>
      </c>
      <c r="D68" s="74"/>
      <c r="E68" s="75"/>
      <c r="F68" s="62"/>
      <c r="G68" s="62"/>
      <c r="H68" s="182"/>
      <c r="I68" s="182"/>
      <c r="J68" s="184"/>
      <c r="K68" s="182"/>
      <c r="L68" s="183"/>
      <c r="M68" s="182"/>
      <c r="N68" s="182"/>
      <c r="O68" s="182"/>
      <c r="P68" s="182"/>
    </row>
    <row r="69" spans="1:16" s="6" customFormat="1" ht="26.4" x14ac:dyDescent="0.25">
      <c r="A69" s="73">
        <v>43</v>
      </c>
      <c r="B69" s="265"/>
      <c r="C69" s="265" t="s">
        <v>133</v>
      </c>
      <c r="D69" s="266" t="s">
        <v>80</v>
      </c>
      <c r="E69" s="259">
        <f>52.17*0.25</f>
        <v>13.04</v>
      </c>
      <c r="F69" s="268"/>
      <c r="G69" s="268"/>
      <c r="H69" s="176"/>
      <c r="I69" s="176"/>
      <c r="J69" s="176"/>
      <c r="K69" s="182"/>
      <c r="L69" s="183"/>
      <c r="M69" s="182"/>
      <c r="N69" s="182"/>
      <c r="O69" s="182"/>
      <c r="P69" s="182"/>
    </row>
    <row r="70" spans="1:16" s="6" customFormat="1" x14ac:dyDescent="0.25">
      <c r="A70" s="73">
        <v>44</v>
      </c>
      <c r="B70" s="17"/>
      <c r="C70" s="17" t="s">
        <v>134</v>
      </c>
      <c r="D70" s="74" t="s">
        <v>82</v>
      </c>
      <c r="E70" s="75">
        <v>52.17</v>
      </c>
      <c r="F70" s="62"/>
      <c r="G70" s="62"/>
      <c r="H70" s="182"/>
      <c r="I70" s="182"/>
      <c r="J70" s="184"/>
      <c r="K70" s="182"/>
      <c r="L70" s="183"/>
      <c r="M70" s="182"/>
      <c r="N70" s="182"/>
      <c r="O70" s="182"/>
      <c r="P70" s="182"/>
    </row>
    <row r="71" spans="1:16" s="6" customFormat="1" ht="26.4" x14ac:dyDescent="0.25">
      <c r="A71" s="73">
        <v>45</v>
      </c>
      <c r="B71" s="17"/>
      <c r="C71" s="17" t="s">
        <v>135</v>
      </c>
      <c r="D71" s="74" t="s">
        <v>80</v>
      </c>
      <c r="E71" s="75">
        <f>52.17*0.15</f>
        <v>7.83</v>
      </c>
      <c r="F71" s="62"/>
      <c r="G71" s="62"/>
      <c r="H71" s="176"/>
      <c r="I71" s="176"/>
      <c r="J71" s="176"/>
      <c r="K71" s="182"/>
      <c r="L71" s="183"/>
      <c r="M71" s="182"/>
      <c r="N71" s="182"/>
      <c r="O71" s="182"/>
      <c r="P71" s="182"/>
    </row>
    <row r="72" spans="1:16" s="6" customFormat="1" x14ac:dyDescent="0.25">
      <c r="A72" s="73">
        <v>46</v>
      </c>
      <c r="B72" s="17"/>
      <c r="C72" s="17" t="s">
        <v>125</v>
      </c>
      <c r="D72" s="74" t="s">
        <v>82</v>
      </c>
      <c r="E72" s="75">
        <f>52.17*2</f>
        <v>104.34</v>
      </c>
      <c r="F72" s="62"/>
      <c r="G72" s="62"/>
      <c r="H72" s="176"/>
      <c r="I72" s="176"/>
      <c r="J72" s="176"/>
      <c r="K72" s="182"/>
      <c r="L72" s="183"/>
      <c r="M72" s="182"/>
      <c r="N72" s="182"/>
      <c r="O72" s="182"/>
      <c r="P72" s="182"/>
    </row>
    <row r="73" spans="1:16" s="6" customFormat="1" x14ac:dyDescent="0.25">
      <c r="A73" s="73">
        <v>47</v>
      </c>
      <c r="B73" s="17"/>
      <c r="C73" s="120" t="s">
        <v>136</v>
      </c>
      <c r="D73" s="74"/>
      <c r="E73" s="75"/>
      <c r="F73" s="62"/>
      <c r="G73" s="62"/>
      <c r="H73" s="182"/>
      <c r="I73" s="182"/>
      <c r="J73" s="184"/>
      <c r="K73" s="182"/>
      <c r="L73" s="183"/>
      <c r="M73" s="182"/>
      <c r="N73" s="182"/>
      <c r="O73" s="182"/>
      <c r="P73" s="182"/>
    </row>
    <row r="74" spans="1:16" s="6" customFormat="1" ht="26.4" x14ac:dyDescent="0.25">
      <c r="A74" s="73">
        <v>48</v>
      </c>
      <c r="B74" s="17"/>
      <c r="C74" s="17" t="s">
        <v>137</v>
      </c>
      <c r="D74" s="74" t="s">
        <v>80</v>
      </c>
      <c r="E74" s="75">
        <f>0.11+1.32+0.1+0.36+0.42+0.56+0.09+0.11+0.1+0.13+0.84+0.24+0.1+1.32+0.11+0.1</f>
        <v>6.01</v>
      </c>
      <c r="F74" s="62"/>
      <c r="G74" s="62"/>
      <c r="H74" s="176"/>
      <c r="I74" s="176"/>
      <c r="J74" s="176"/>
      <c r="K74" s="182"/>
      <c r="L74" s="183"/>
      <c r="M74" s="182"/>
      <c r="N74" s="182"/>
      <c r="O74" s="182"/>
      <c r="P74" s="182"/>
    </row>
    <row r="75" spans="1:16" s="6" customFormat="1" x14ac:dyDescent="0.25">
      <c r="A75" s="73">
        <v>49</v>
      </c>
      <c r="B75" s="17"/>
      <c r="C75" s="17" t="s">
        <v>138</v>
      </c>
      <c r="D75" s="74" t="s">
        <v>92</v>
      </c>
      <c r="E75" s="257">
        <f>(19.2+18.2+22.4+145.2+41.6+19.2+106.8+18.2+14.6+19.2+106.8+19.2+62.4+72.2+96.8+9.4)/1000</f>
        <v>0.79100000000000004</v>
      </c>
      <c r="F75" s="62"/>
      <c r="G75" s="62"/>
      <c r="H75" s="176"/>
      <c r="I75" s="176"/>
      <c r="J75" s="176"/>
      <c r="K75" s="182"/>
      <c r="L75" s="183"/>
      <c r="M75" s="182"/>
      <c r="N75" s="182"/>
      <c r="O75" s="182"/>
      <c r="P75" s="182"/>
    </row>
    <row r="76" spans="1:16" s="6" customFormat="1" ht="26.4" x14ac:dyDescent="0.25">
      <c r="A76" s="73">
        <v>50</v>
      </c>
      <c r="B76" s="17"/>
      <c r="C76" s="17" t="s">
        <v>139</v>
      </c>
      <c r="D76" s="74" t="s">
        <v>71</v>
      </c>
      <c r="E76" s="75">
        <v>1</v>
      </c>
      <c r="F76" s="62"/>
      <c r="G76" s="62"/>
      <c r="H76" s="182"/>
      <c r="I76" s="182"/>
      <c r="J76" s="184"/>
      <c r="K76" s="182"/>
      <c r="L76" s="183"/>
      <c r="M76" s="182"/>
      <c r="N76" s="182"/>
      <c r="O76" s="182"/>
      <c r="P76" s="182"/>
    </row>
    <row r="77" spans="1:16" s="6" customFormat="1" ht="26.4" x14ac:dyDescent="0.25">
      <c r="A77" s="73">
        <v>51</v>
      </c>
      <c r="B77" s="17"/>
      <c r="C77" s="17" t="s">
        <v>140</v>
      </c>
      <c r="D77" s="74" t="s">
        <v>71</v>
      </c>
      <c r="E77" s="75">
        <v>1</v>
      </c>
      <c r="F77" s="62"/>
      <c r="G77" s="62"/>
      <c r="H77" s="182"/>
      <c r="I77" s="182"/>
      <c r="J77" s="184"/>
      <c r="K77" s="182"/>
      <c r="L77" s="183"/>
      <c r="M77" s="182"/>
      <c r="N77" s="182"/>
      <c r="O77" s="182"/>
      <c r="P77" s="182"/>
    </row>
    <row r="78" spans="1:16" s="6" customFormat="1" ht="26.4" x14ac:dyDescent="0.25">
      <c r="A78" s="73">
        <v>52</v>
      </c>
      <c r="B78" s="17"/>
      <c r="C78" s="17" t="s">
        <v>141</v>
      </c>
      <c r="D78" s="74" t="s">
        <v>71</v>
      </c>
      <c r="E78" s="75">
        <v>12</v>
      </c>
      <c r="F78" s="62"/>
      <c r="G78" s="62"/>
      <c r="H78" s="182"/>
      <c r="I78" s="182"/>
      <c r="J78" s="184"/>
      <c r="K78" s="182"/>
      <c r="L78" s="183"/>
      <c r="M78" s="182"/>
      <c r="N78" s="182"/>
      <c r="O78" s="182"/>
      <c r="P78" s="182"/>
    </row>
    <row r="79" spans="1:16" s="6" customFormat="1" ht="26.4" x14ac:dyDescent="0.25">
      <c r="A79" s="73">
        <v>53</v>
      </c>
      <c r="B79" s="17"/>
      <c r="C79" s="17" t="s">
        <v>142</v>
      </c>
      <c r="D79" s="74" t="s">
        <v>71</v>
      </c>
      <c r="E79" s="75">
        <v>2</v>
      </c>
      <c r="F79" s="62"/>
      <c r="G79" s="62"/>
      <c r="H79" s="182"/>
      <c r="I79" s="182"/>
      <c r="J79" s="184"/>
      <c r="K79" s="182"/>
      <c r="L79" s="183"/>
      <c r="M79" s="182"/>
      <c r="N79" s="182"/>
      <c r="O79" s="182"/>
      <c r="P79" s="182"/>
    </row>
    <row r="80" spans="1:16" s="6" customFormat="1" ht="26.4" x14ac:dyDescent="0.25">
      <c r="A80" s="73">
        <v>54</v>
      </c>
      <c r="B80" s="17"/>
      <c r="C80" s="17" t="s">
        <v>143</v>
      </c>
      <c r="D80" s="74" t="s">
        <v>71</v>
      </c>
      <c r="E80" s="75">
        <v>2</v>
      </c>
      <c r="F80" s="62"/>
      <c r="G80" s="62"/>
      <c r="H80" s="182"/>
      <c r="I80" s="182"/>
      <c r="J80" s="184"/>
      <c r="K80" s="182"/>
      <c r="L80" s="183"/>
      <c r="M80" s="182"/>
      <c r="N80" s="182"/>
      <c r="O80" s="182"/>
      <c r="P80" s="182"/>
    </row>
    <row r="81" spans="1:16" s="6" customFormat="1" x14ac:dyDescent="0.25">
      <c r="A81" s="73"/>
      <c r="B81" s="17"/>
      <c r="C81" s="82" t="s">
        <v>144</v>
      </c>
      <c r="D81" s="74"/>
      <c r="E81" s="75"/>
      <c r="F81" s="62"/>
      <c r="G81" s="62"/>
      <c r="H81" s="182"/>
      <c r="I81" s="182"/>
      <c r="J81" s="184">
        <f t="shared" ref="J81" si="6">H81*0.08</f>
        <v>0</v>
      </c>
      <c r="K81" s="182">
        <f t="shared" ref="K81" si="7">SUM(H81:J81)</f>
        <v>0</v>
      </c>
      <c r="L81" s="183">
        <f t="shared" ref="L81" si="8">E81*F81</f>
        <v>0</v>
      </c>
      <c r="M81" s="182">
        <f t="shared" ref="M81" si="9">E81*H81</f>
        <v>0</v>
      </c>
      <c r="N81" s="182">
        <f t="shared" ref="N81" si="10">E81*I81</f>
        <v>0</v>
      </c>
      <c r="O81" s="182">
        <f t="shared" ref="O81" si="11">E81*J81</f>
        <v>0</v>
      </c>
      <c r="P81" s="182">
        <f t="shared" ref="P81" si="12">SUM(M81:O81)</f>
        <v>0</v>
      </c>
    </row>
    <row r="82" spans="1:16" s="6" customFormat="1" x14ac:dyDescent="0.25">
      <c r="A82" s="73">
        <v>55</v>
      </c>
      <c r="B82" s="17"/>
      <c r="C82" s="17" t="s">
        <v>145</v>
      </c>
      <c r="D82" s="74" t="s">
        <v>80</v>
      </c>
      <c r="E82" s="75">
        <v>8.35</v>
      </c>
      <c r="F82" s="62"/>
      <c r="G82" s="62"/>
      <c r="H82" s="182"/>
      <c r="I82" s="182"/>
      <c r="J82" s="184"/>
      <c r="K82" s="182"/>
      <c r="L82" s="183"/>
      <c r="M82" s="182"/>
      <c r="N82" s="182"/>
      <c r="O82" s="182"/>
      <c r="P82" s="182"/>
    </row>
    <row r="83" spans="1:16" s="6" customFormat="1" x14ac:dyDescent="0.25">
      <c r="A83" s="73">
        <v>56</v>
      </c>
      <c r="B83" s="17"/>
      <c r="C83" s="17" t="s">
        <v>146</v>
      </c>
      <c r="D83" s="74" t="s">
        <v>80</v>
      </c>
      <c r="E83" s="75">
        <v>22.85</v>
      </c>
      <c r="F83" s="62"/>
      <c r="G83" s="62"/>
      <c r="H83" s="182"/>
      <c r="I83" s="182"/>
      <c r="J83" s="184"/>
      <c r="K83" s="182"/>
      <c r="L83" s="183"/>
      <c r="M83" s="182"/>
      <c r="N83" s="182"/>
      <c r="O83" s="182"/>
      <c r="P83" s="182"/>
    </row>
    <row r="84" spans="1:16" s="6" customFormat="1" x14ac:dyDescent="0.25">
      <c r="A84" s="73"/>
      <c r="B84" s="17"/>
      <c r="C84" s="120" t="s">
        <v>147</v>
      </c>
      <c r="D84" s="74"/>
      <c r="E84" s="75"/>
      <c r="F84" s="62"/>
      <c r="G84" s="62"/>
      <c r="H84" s="182"/>
      <c r="I84" s="182"/>
      <c r="J84" s="184"/>
      <c r="K84" s="182"/>
      <c r="L84" s="183"/>
      <c r="M84" s="182"/>
      <c r="N84" s="182"/>
      <c r="O84" s="182"/>
      <c r="P84" s="182"/>
    </row>
    <row r="85" spans="1:16" s="6" customFormat="1" ht="26.4" x14ac:dyDescent="0.25">
      <c r="A85" s="73">
        <v>57</v>
      </c>
      <c r="B85" s="17"/>
      <c r="C85" s="17" t="s">
        <v>148</v>
      </c>
      <c r="D85" s="74" t="s">
        <v>80</v>
      </c>
      <c r="E85" s="75">
        <v>6.04</v>
      </c>
      <c r="F85" s="62"/>
      <c r="G85" s="62"/>
      <c r="H85" s="176"/>
      <c r="I85" s="176"/>
      <c r="J85" s="176"/>
      <c r="K85" s="182"/>
      <c r="L85" s="183"/>
      <c r="M85" s="182"/>
      <c r="N85" s="182"/>
      <c r="O85" s="182"/>
      <c r="P85" s="182"/>
    </row>
    <row r="86" spans="1:16" s="6" customFormat="1" x14ac:dyDescent="0.25">
      <c r="A86" s="73">
        <v>58</v>
      </c>
      <c r="B86" s="17"/>
      <c r="C86" s="17" t="s">
        <v>149</v>
      </c>
      <c r="D86" s="74" t="s">
        <v>92</v>
      </c>
      <c r="E86" s="257">
        <f>964/1000</f>
        <v>0.96399999999999997</v>
      </c>
      <c r="F86" s="62"/>
      <c r="G86" s="62"/>
      <c r="H86" s="176"/>
      <c r="I86" s="176"/>
      <c r="J86" s="176"/>
      <c r="K86" s="182"/>
      <c r="L86" s="183"/>
      <c r="M86" s="182"/>
      <c r="N86" s="182"/>
      <c r="O86" s="182"/>
      <c r="P86" s="182"/>
    </row>
    <row r="87" spans="1:16" s="6" customFormat="1" x14ac:dyDescent="0.25">
      <c r="A87" s="269">
        <v>59</v>
      </c>
      <c r="B87" s="17"/>
      <c r="C87" s="17" t="s">
        <v>150</v>
      </c>
      <c r="D87" s="74" t="s">
        <v>82</v>
      </c>
      <c r="E87" s="75">
        <f>3.2*1.2*7+5.7*1.2*20+6.1*1.2*31+(3.2+3.2+5.7+6.1+6.1)*1.2</f>
        <v>419.76</v>
      </c>
      <c r="F87" s="62"/>
      <c r="G87" s="62"/>
      <c r="H87" s="182"/>
      <c r="I87" s="182"/>
      <c r="J87" s="184"/>
      <c r="K87" s="182"/>
      <c r="L87" s="183"/>
      <c r="M87" s="182"/>
      <c r="N87" s="182"/>
      <c r="O87" s="182"/>
      <c r="P87" s="182"/>
    </row>
    <row r="88" spans="1:16" s="6" customFormat="1" x14ac:dyDescent="0.25">
      <c r="A88" s="73"/>
      <c r="B88" s="17"/>
      <c r="C88" s="120" t="s">
        <v>151</v>
      </c>
      <c r="D88" s="74"/>
      <c r="E88" s="75"/>
      <c r="F88" s="62"/>
      <c r="G88" s="62"/>
      <c r="H88" s="182"/>
      <c r="I88" s="182"/>
      <c r="J88" s="184"/>
      <c r="K88" s="182"/>
      <c r="L88" s="183"/>
      <c r="M88" s="182"/>
      <c r="N88" s="182"/>
      <c r="O88" s="182"/>
      <c r="P88" s="182"/>
    </row>
    <row r="89" spans="1:16" s="6" customFormat="1" ht="26.4" x14ac:dyDescent="0.25">
      <c r="A89" s="73">
        <v>60</v>
      </c>
      <c r="B89" s="17"/>
      <c r="C89" s="17" t="s">
        <v>148</v>
      </c>
      <c r="D89" s="74" t="s">
        <v>80</v>
      </c>
      <c r="E89" s="75">
        <v>7.81</v>
      </c>
      <c r="F89" s="62"/>
      <c r="G89" s="62"/>
      <c r="H89" s="176"/>
      <c r="I89" s="176"/>
      <c r="J89" s="176"/>
      <c r="K89" s="182"/>
      <c r="L89" s="183"/>
      <c r="M89" s="182"/>
      <c r="N89" s="182"/>
      <c r="O89" s="182"/>
      <c r="P89" s="182"/>
    </row>
    <row r="90" spans="1:16" s="6" customFormat="1" x14ac:dyDescent="0.25">
      <c r="A90" s="73">
        <v>61</v>
      </c>
      <c r="B90" s="17"/>
      <c r="C90" s="17" t="s">
        <v>149</v>
      </c>
      <c r="D90" s="74" t="s">
        <v>92</v>
      </c>
      <c r="E90" s="257">
        <f>984.5/1000</f>
        <v>0.98499999999999999</v>
      </c>
      <c r="F90" s="62"/>
      <c r="G90" s="62"/>
      <c r="H90" s="176"/>
      <c r="I90" s="176"/>
      <c r="J90" s="176"/>
      <c r="K90" s="182"/>
      <c r="L90" s="183"/>
      <c r="M90" s="182"/>
      <c r="N90" s="182"/>
      <c r="O90" s="182"/>
      <c r="P90" s="182"/>
    </row>
    <row r="91" spans="1:16" s="6" customFormat="1" ht="26.4" x14ac:dyDescent="0.25">
      <c r="A91" s="73">
        <v>62</v>
      </c>
      <c r="B91" s="17"/>
      <c r="C91" s="17" t="s">
        <v>152</v>
      </c>
      <c r="D91" s="74" t="s">
        <v>102</v>
      </c>
      <c r="E91" s="75">
        <v>51.7</v>
      </c>
      <c r="F91" s="62"/>
      <c r="G91" s="62"/>
      <c r="H91" s="182"/>
      <c r="I91" s="182"/>
      <c r="J91" s="184"/>
      <c r="K91" s="182"/>
      <c r="L91" s="183"/>
      <c r="M91" s="182"/>
      <c r="N91" s="182"/>
      <c r="O91" s="182"/>
      <c r="P91" s="182"/>
    </row>
    <row r="92" spans="1:16" s="6" customFormat="1" x14ac:dyDescent="0.25">
      <c r="A92" s="73">
        <v>63</v>
      </c>
      <c r="B92" s="17"/>
      <c r="C92" s="17" t="s">
        <v>150</v>
      </c>
      <c r="D92" s="74" t="s">
        <v>82</v>
      </c>
      <c r="E92" s="262">
        <f>(0.68+3.2*7+4.7*7+4.9*1+5.7*20+6.1*29+2.8+1.8+3.2+3.2+4.7+5.7+6.1*3)*1.2</f>
        <v>469.78</v>
      </c>
      <c r="F92" s="62"/>
      <c r="G92" s="62"/>
      <c r="H92" s="182"/>
      <c r="I92" s="182"/>
      <c r="J92" s="184"/>
      <c r="K92" s="182"/>
      <c r="L92" s="183"/>
      <c r="M92" s="182"/>
      <c r="N92" s="182"/>
      <c r="O92" s="182"/>
      <c r="P92" s="182"/>
    </row>
    <row r="93" spans="1:16" s="6" customFormat="1" x14ac:dyDescent="0.25">
      <c r="A93" s="73"/>
      <c r="B93" s="17"/>
      <c r="C93" s="120" t="s">
        <v>153</v>
      </c>
      <c r="D93" s="74"/>
      <c r="E93" s="75"/>
      <c r="F93" s="62"/>
      <c r="G93" s="62"/>
      <c r="H93" s="182"/>
      <c r="I93" s="182"/>
      <c r="J93" s="184"/>
      <c r="K93" s="182"/>
      <c r="L93" s="183"/>
      <c r="M93" s="182"/>
      <c r="N93" s="182"/>
      <c r="O93" s="182"/>
      <c r="P93" s="182"/>
    </row>
    <row r="94" spans="1:16" s="6" customFormat="1" ht="39.6" x14ac:dyDescent="0.25">
      <c r="A94" s="73">
        <v>64</v>
      </c>
      <c r="B94" s="17"/>
      <c r="C94" s="17" t="s">
        <v>154</v>
      </c>
      <c r="D94" s="74" t="s">
        <v>80</v>
      </c>
      <c r="E94" s="75">
        <v>9.1</v>
      </c>
      <c r="F94" s="62"/>
      <c r="G94" s="62"/>
      <c r="H94" s="176"/>
      <c r="I94" s="176"/>
      <c r="J94" s="176"/>
      <c r="K94" s="182"/>
      <c r="L94" s="183"/>
      <c r="M94" s="182"/>
      <c r="N94" s="182"/>
      <c r="O94" s="182"/>
      <c r="P94" s="182"/>
    </row>
    <row r="95" spans="1:16" s="6" customFormat="1" x14ac:dyDescent="0.25">
      <c r="A95" s="73">
        <v>65</v>
      </c>
      <c r="B95" s="17"/>
      <c r="C95" s="17" t="s">
        <v>155</v>
      </c>
      <c r="D95" s="74" t="s">
        <v>92</v>
      </c>
      <c r="E95" s="257">
        <f>(755.3+279.2)/1000</f>
        <v>1.0349999999999999</v>
      </c>
      <c r="F95" s="62"/>
      <c r="G95" s="62"/>
      <c r="H95" s="176"/>
      <c r="I95" s="176"/>
      <c r="J95" s="176"/>
      <c r="K95" s="182"/>
      <c r="L95" s="183"/>
      <c r="M95" s="182"/>
      <c r="N95" s="182"/>
      <c r="O95" s="182"/>
      <c r="P95" s="182"/>
    </row>
    <row r="96" spans="1:16" s="6" customFormat="1" x14ac:dyDescent="0.25">
      <c r="A96" s="73"/>
      <c r="B96" s="17"/>
      <c r="C96" s="120" t="s">
        <v>156</v>
      </c>
      <c r="D96" s="74"/>
      <c r="E96" s="75"/>
      <c r="F96" s="62"/>
      <c r="G96" s="62"/>
      <c r="H96" s="182"/>
      <c r="I96" s="182"/>
      <c r="J96" s="184"/>
      <c r="K96" s="182"/>
      <c r="L96" s="183"/>
      <c r="M96" s="182"/>
      <c r="N96" s="182"/>
      <c r="O96" s="182"/>
      <c r="P96" s="182"/>
    </row>
    <row r="97" spans="1:16" s="6" customFormat="1" x14ac:dyDescent="0.25">
      <c r="A97" s="73">
        <v>66</v>
      </c>
      <c r="B97" s="17"/>
      <c r="C97" s="17" t="s">
        <v>157</v>
      </c>
      <c r="D97" s="74" t="s">
        <v>82</v>
      </c>
      <c r="E97" s="176">
        <v>496</v>
      </c>
      <c r="F97" s="62"/>
      <c r="G97" s="62"/>
      <c r="H97" s="182"/>
      <c r="I97" s="182"/>
      <c r="J97" s="184"/>
      <c r="K97" s="182"/>
      <c r="L97" s="183"/>
      <c r="M97" s="182"/>
      <c r="N97" s="182"/>
      <c r="O97" s="182"/>
      <c r="P97" s="182"/>
    </row>
    <row r="98" spans="1:16" s="6" customFormat="1" ht="26.4" x14ac:dyDescent="0.25">
      <c r="A98" s="73">
        <v>67</v>
      </c>
      <c r="B98" s="17"/>
      <c r="C98" s="17" t="s">
        <v>158</v>
      </c>
      <c r="D98" s="74" t="s">
        <v>82</v>
      </c>
      <c r="E98" s="176">
        <v>496</v>
      </c>
      <c r="F98" s="62"/>
      <c r="G98" s="62"/>
      <c r="H98" s="182"/>
      <c r="I98" s="182"/>
      <c r="J98" s="184"/>
      <c r="K98" s="182"/>
      <c r="L98" s="183"/>
      <c r="M98" s="182"/>
      <c r="N98" s="182"/>
      <c r="O98" s="182"/>
      <c r="P98" s="182"/>
    </row>
    <row r="99" spans="1:16" s="6" customFormat="1" x14ac:dyDescent="0.25">
      <c r="A99" s="73">
        <v>68</v>
      </c>
      <c r="B99" s="17"/>
      <c r="C99" s="17" t="s">
        <v>159</v>
      </c>
      <c r="D99" s="74" t="s">
        <v>82</v>
      </c>
      <c r="E99" s="176">
        <v>496</v>
      </c>
      <c r="F99" s="62"/>
      <c r="G99" s="62"/>
      <c r="H99" s="182"/>
      <c r="I99" s="182"/>
      <c r="J99" s="184"/>
      <c r="K99" s="182"/>
      <c r="L99" s="183"/>
      <c r="M99" s="182"/>
      <c r="N99" s="182"/>
      <c r="O99" s="182"/>
      <c r="P99" s="182"/>
    </row>
    <row r="100" spans="1:16" s="6" customFormat="1" ht="26.4" x14ac:dyDescent="0.25">
      <c r="A100" s="73">
        <v>69</v>
      </c>
      <c r="B100" s="17"/>
      <c r="C100" s="17" t="s">
        <v>160</v>
      </c>
      <c r="D100" s="74" t="s">
        <v>65</v>
      </c>
      <c r="E100" s="75">
        <f>(17.8+0.8*2)*2+(5.03*2+0.8)*2+17.8+1</f>
        <v>79.319999999999993</v>
      </c>
      <c r="F100" s="62"/>
      <c r="G100" s="62"/>
      <c r="H100" s="182"/>
      <c r="I100" s="182"/>
      <c r="J100" s="184"/>
      <c r="K100" s="182"/>
      <c r="L100" s="183"/>
      <c r="M100" s="182"/>
      <c r="N100" s="182"/>
      <c r="O100" s="182"/>
      <c r="P100" s="182"/>
    </row>
    <row r="101" spans="1:16" s="6" customFormat="1" x14ac:dyDescent="0.25">
      <c r="A101" s="73"/>
      <c r="B101" s="17"/>
      <c r="C101" s="82" t="s">
        <v>161</v>
      </c>
      <c r="D101" s="74"/>
      <c r="E101" s="75"/>
      <c r="F101" s="62"/>
      <c r="G101" s="62"/>
      <c r="H101" s="186"/>
      <c r="I101" s="186"/>
      <c r="J101" s="184"/>
      <c r="K101" s="182"/>
      <c r="L101" s="183"/>
      <c r="M101" s="182"/>
      <c r="N101" s="182"/>
      <c r="O101" s="182"/>
      <c r="P101" s="182"/>
    </row>
    <row r="102" spans="1:16" s="6" customFormat="1" x14ac:dyDescent="0.25">
      <c r="A102" s="73"/>
      <c r="B102" s="17"/>
      <c r="C102" s="120" t="s">
        <v>162</v>
      </c>
      <c r="D102" s="74"/>
      <c r="E102" s="75"/>
      <c r="F102" s="62"/>
      <c r="G102" s="62"/>
      <c r="H102" s="186"/>
      <c r="I102" s="186"/>
      <c r="J102" s="184"/>
      <c r="K102" s="182"/>
      <c r="L102" s="183"/>
      <c r="M102" s="182"/>
      <c r="N102" s="182"/>
      <c r="O102" s="182"/>
      <c r="P102" s="182"/>
    </row>
    <row r="103" spans="1:16" s="6" customFormat="1" x14ac:dyDescent="0.25">
      <c r="A103" s="73">
        <v>70</v>
      </c>
      <c r="B103" s="17"/>
      <c r="C103" s="17" t="s">
        <v>163</v>
      </c>
      <c r="D103" s="74" t="s">
        <v>71</v>
      </c>
      <c r="E103" s="75">
        <f>9+14</f>
        <v>23</v>
      </c>
      <c r="F103" s="62"/>
      <c r="G103" s="62"/>
      <c r="H103" s="186"/>
      <c r="I103" s="186"/>
      <c r="J103" s="184"/>
      <c r="K103" s="182"/>
      <c r="L103" s="183"/>
      <c r="M103" s="182"/>
      <c r="N103" s="182"/>
      <c r="O103" s="182"/>
      <c r="P103" s="182"/>
    </row>
    <row r="104" spans="1:16" s="6" customFormat="1" ht="26.4" x14ac:dyDescent="0.25">
      <c r="A104" s="73">
        <v>71</v>
      </c>
      <c r="B104" s="17"/>
      <c r="C104" s="17" t="s">
        <v>164</v>
      </c>
      <c r="D104" s="74" t="s">
        <v>102</v>
      </c>
      <c r="E104" s="75">
        <v>192.3</v>
      </c>
      <c r="F104" s="62"/>
      <c r="G104" s="62"/>
      <c r="H104" s="182"/>
      <c r="I104" s="182"/>
      <c r="J104" s="184"/>
      <c r="K104" s="182"/>
      <c r="L104" s="183"/>
      <c r="M104" s="182"/>
      <c r="N104" s="182"/>
      <c r="O104" s="182"/>
      <c r="P104" s="182"/>
    </row>
    <row r="105" spans="1:16" s="6" customFormat="1" x14ac:dyDescent="0.25">
      <c r="A105" s="73">
        <v>72</v>
      </c>
      <c r="B105" s="17"/>
      <c r="C105" s="17" t="s">
        <v>165</v>
      </c>
      <c r="D105" s="74" t="s">
        <v>65</v>
      </c>
      <c r="E105" s="75">
        <v>12.5</v>
      </c>
      <c r="F105" s="62"/>
      <c r="G105" s="62"/>
      <c r="H105" s="186"/>
      <c r="I105" s="186"/>
      <c r="J105" s="184"/>
      <c r="K105" s="182"/>
      <c r="L105" s="183"/>
      <c r="M105" s="182"/>
      <c r="N105" s="182"/>
      <c r="O105" s="182"/>
      <c r="P105" s="182"/>
    </row>
    <row r="106" spans="1:16" s="6" customFormat="1" x14ac:dyDescent="0.25">
      <c r="A106" s="73"/>
      <c r="B106" s="17"/>
      <c r="C106" s="120" t="s">
        <v>166</v>
      </c>
      <c r="D106" s="74"/>
      <c r="E106" s="75"/>
      <c r="F106" s="62"/>
      <c r="G106" s="62"/>
      <c r="H106" s="186"/>
      <c r="I106" s="186"/>
      <c r="J106" s="184"/>
      <c r="K106" s="182"/>
      <c r="L106" s="183"/>
      <c r="M106" s="182"/>
      <c r="N106" s="182"/>
      <c r="O106" s="182"/>
      <c r="P106" s="182"/>
    </row>
    <row r="107" spans="1:16" s="6" customFormat="1" ht="26.4" x14ac:dyDescent="0.25">
      <c r="A107" s="73">
        <v>73</v>
      </c>
      <c r="B107" s="17"/>
      <c r="C107" s="17" t="s">
        <v>167</v>
      </c>
      <c r="D107" s="174" t="s">
        <v>92</v>
      </c>
      <c r="E107" s="257">
        <f>2478.6/1000</f>
        <v>2.4790000000000001</v>
      </c>
      <c r="F107" s="62"/>
      <c r="G107" s="62"/>
      <c r="H107" s="182"/>
      <c r="I107" s="182"/>
      <c r="J107" s="184"/>
      <c r="K107" s="182"/>
      <c r="L107" s="183"/>
      <c r="M107" s="182"/>
      <c r="N107" s="182"/>
      <c r="O107" s="182"/>
      <c r="P107" s="182"/>
    </row>
    <row r="108" spans="1:16" s="6" customFormat="1" ht="26.4" x14ac:dyDescent="0.25">
      <c r="A108" s="73">
        <v>74</v>
      </c>
      <c r="B108" s="17"/>
      <c r="C108" s="17" t="s">
        <v>168</v>
      </c>
      <c r="D108" s="74" t="s">
        <v>92</v>
      </c>
      <c r="E108" s="260">
        <f>767.5/1000</f>
        <v>0.76800000000000002</v>
      </c>
      <c r="F108" s="62"/>
      <c r="G108" s="62"/>
      <c r="H108" s="182"/>
      <c r="I108" s="182"/>
      <c r="J108" s="184"/>
      <c r="K108" s="182"/>
      <c r="L108" s="183"/>
      <c r="M108" s="182"/>
      <c r="N108" s="182"/>
      <c r="O108" s="182"/>
      <c r="P108" s="182"/>
    </row>
    <row r="109" spans="1:16" s="6" customFormat="1" x14ac:dyDescent="0.25">
      <c r="A109" s="73">
        <v>75</v>
      </c>
      <c r="B109" s="17"/>
      <c r="C109" s="17" t="s">
        <v>169</v>
      </c>
      <c r="D109" s="74" t="s">
        <v>82</v>
      </c>
      <c r="E109" s="259">
        <f>59.2*5</f>
        <v>296</v>
      </c>
      <c r="F109" s="62"/>
      <c r="G109" s="62"/>
      <c r="H109" s="186"/>
      <c r="I109" s="186"/>
      <c r="J109" s="184"/>
      <c r="K109" s="182"/>
      <c r="L109" s="183"/>
      <c r="M109" s="182"/>
      <c r="N109" s="182"/>
      <c r="O109" s="182"/>
      <c r="P109" s="182"/>
    </row>
    <row r="110" spans="1:16" s="6" customFormat="1" ht="39.6" x14ac:dyDescent="0.25">
      <c r="A110" s="73">
        <v>76</v>
      </c>
      <c r="B110" s="17"/>
      <c r="C110" s="17" t="s">
        <v>170</v>
      </c>
      <c r="D110" s="74" t="s">
        <v>82</v>
      </c>
      <c r="E110" s="75">
        <f>42.64</f>
        <v>42.64</v>
      </c>
      <c r="F110" s="62"/>
      <c r="G110" s="62"/>
      <c r="H110" s="186"/>
      <c r="I110" s="186"/>
      <c r="J110" s="184"/>
      <c r="K110" s="182"/>
      <c r="L110" s="183"/>
      <c r="M110" s="182"/>
      <c r="N110" s="182"/>
      <c r="O110" s="182"/>
      <c r="P110" s="182"/>
    </row>
    <row r="111" spans="1:16" s="6" customFormat="1" ht="26.4" x14ac:dyDescent="0.25">
      <c r="A111" s="73">
        <v>77</v>
      </c>
      <c r="B111" s="17"/>
      <c r="C111" s="17" t="s">
        <v>171</v>
      </c>
      <c r="D111" s="74" t="s">
        <v>82</v>
      </c>
      <c r="E111" s="75">
        <f>5.15+12+7.6</f>
        <v>24.75</v>
      </c>
      <c r="F111" s="62"/>
      <c r="G111" s="62"/>
      <c r="H111" s="186"/>
      <c r="I111" s="186"/>
      <c r="J111" s="184"/>
      <c r="K111" s="182"/>
      <c r="L111" s="183"/>
      <c r="M111" s="182"/>
      <c r="N111" s="182"/>
      <c r="O111" s="182"/>
      <c r="P111" s="182"/>
    </row>
    <row r="112" spans="1:16" s="6" customFormat="1" x14ac:dyDescent="0.25">
      <c r="A112" s="73"/>
      <c r="B112" s="17"/>
      <c r="C112" s="82" t="s">
        <v>172</v>
      </c>
      <c r="D112" s="74"/>
      <c r="E112" s="75"/>
      <c r="F112" s="62"/>
      <c r="G112" s="62"/>
      <c r="H112" s="186"/>
      <c r="I112" s="186"/>
      <c r="J112" s="184"/>
      <c r="K112" s="182"/>
      <c r="L112" s="183"/>
      <c r="M112" s="182"/>
      <c r="N112" s="182"/>
      <c r="O112" s="182"/>
      <c r="P112" s="182"/>
    </row>
    <row r="113" spans="1:16" s="6" customFormat="1" x14ac:dyDescent="0.25">
      <c r="A113" s="73">
        <v>78</v>
      </c>
      <c r="B113" s="17"/>
      <c r="C113" s="17" t="s">
        <v>173</v>
      </c>
      <c r="D113" s="74" t="s">
        <v>92</v>
      </c>
      <c r="E113" s="257">
        <f>(2.86+66.82+23.61+1071.88+532.44+786.02+309.52+1679.96+1083.32+242.85+349.95+1085+776.06+457.52+244.13+220.82*2+378.37+412.08+81.38+72.49+72.49+367.61+820.6+49.22)/1000</f>
        <v>11.407999999999999</v>
      </c>
      <c r="F113" s="62"/>
      <c r="G113" s="62"/>
      <c r="H113" s="182"/>
      <c r="I113" s="182"/>
      <c r="J113" s="184"/>
      <c r="K113" s="182"/>
      <c r="L113" s="183"/>
      <c r="M113" s="182"/>
      <c r="N113" s="182"/>
      <c r="O113" s="182"/>
      <c r="P113" s="182"/>
    </row>
    <row r="114" spans="1:16" s="6" customFormat="1" x14ac:dyDescent="0.25">
      <c r="A114" s="73">
        <v>79</v>
      </c>
      <c r="B114" s="17"/>
      <c r="C114" s="17" t="s">
        <v>174</v>
      </c>
      <c r="D114" s="74" t="s">
        <v>82</v>
      </c>
      <c r="E114" s="75">
        <f>0.584+2.296+0.81+7.8*4+3.9*4+9.1*2+9+11.63*4+7.8*4+7.1+9.7+7.9*4+8.93*2+6.7*2+7.1+6.4*2+8.8+3.12*4+2.8+2.5+2.5+10.11+9.53*2+2.14*2</f>
        <v>317.5</v>
      </c>
      <c r="F114" s="62"/>
      <c r="G114" s="62"/>
      <c r="H114" s="186"/>
      <c r="I114" s="186"/>
      <c r="J114" s="184"/>
      <c r="K114" s="182"/>
      <c r="L114" s="183"/>
      <c r="M114" s="182"/>
      <c r="N114" s="182"/>
      <c r="O114" s="182"/>
      <c r="P114" s="182"/>
    </row>
    <row r="115" spans="1:16" s="6" customFormat="1" ht="39.6" x14ac:dyDescent="0.25">
      <c r="A115" s="73">
        <v>80</v>
      </c>
      <c r="B115" s="17"/>
      <c r="C115" s="17" t="s">
        <v>175</v>
      </c>
      <c r="D115" s="74" t="s">
        <v>80</v>
      </c>
      <c r="E115" s="75">
        <v>12.7</v>
      </c>
      <c r="F115" s="62"/>
      <c r="G115" s="62"/>
      <c r="H115" s="182"/>
      <c r="I115" s="182"/>
      <c r="J115" s="184"/>
      <c r="K115" s="182"/>
      <c r="L115" s="183"/>
      <c r="M115" s="182"/>
      <c r="N115" s="182"/>
      <c r="O115" s="182"/>
      <c r="P115" s="182"/>
    </row>
    <row r="116" spans="1:16" s="6" customFormat="1" ht="26.4" x14ac:dyDescent="0.25">
      <c r="A116" s="73">
        <v>81</v>
      </c>
      <c r="B116" s="17"/>
      <c r="C116" s="17" t="s">
        <v>176</v>
      </c>
      <c r="D116" s="74" t="s">
        <v>82</v>
      </c>
      <c r="E116" s="75">
        <v>736</v>
      </c>
      <c r="F116" s="62"/>
      <c r="G116" s="62"/>
      <c r="H116" s="182"/>
      <c r="I116" s="182"/>
      <c r="J116" s="184"/>
      <c r="K116" s="182"/>
      <c r="L116" s="183"/>
      <c r="M116" s="182"/>
      <c r="N116" s="182"/>
      <c r="O116" s="182"/>
      <c r="P116" s="182"/>
    </row>
    <row r="117" spans="1:16" s="6" customFormat="1" x14ac:dyDescent="0.25">
      <c r="A117" s="73">
        <v>82</v>
      </c>
      <c r="B117" s="17"/>
      <c r="C117" s="17" t="s">
        <v>177</v>
      </c>
      <c r="D117" s="74" t="s">
        <v>82</v>
      </c>
      <c r="E117" s="75">
        <v>736</v>
      </c>
      <c r="F117" s="62"/>
      <c r="G117" s="62"/>
      <c r="H117" s="182"/>
      <c r="I117" s="182"/>
      <c r="J117" s="184"/>
      <c r="K117" s="182"/>
      <c r="L117" s="183"/>
      <c r="M117" s="182"/>
      <c r="N117" s="182"/>
      <c r="O117" s="182"/>
      <c r="P117" s="182"/>
    </row>
    <row r="118" spans="1:16" s="6" customFormat="1" ht="26.4" x14ac:dyDescent="0.25">
      <c r="A118" s="73">
        <v>83</v>
      </c>
      <c r="B118" s="17"/>
      <c r="C118" s="17" t="s">
        <v>178</v>
      </c>
      <c r="D118" s="74" t="s">
        <v>82</v>
      </c>
      <c r="E118" s="75">
        <v>736</v>
      </c>
      <c r="F118" s="62"/>
      <c r="G118" s="62"/>
      <c r="H118" s="182"/>
      <c r="I118" s="182"/>
      <c r="J118" s="184"/>
      <c r="K118" s="182"/>
      <c r="L118" s="183"/>
      <c r="M118" s="182"/>
      <c r="N118" s="182"/>
      <c r="O118" s="182"/>
      <c r="P118" s="182"/>
    </row>
    <row r="119" spans="1:16" s="6" customFormat="1" x14ac:dyDescent="0.25">
      <c r="A119" s="73">
        <v>84</v>
      </c>
      <c r="B119" s="17"/>
      <c r="C119" s="17" t="s">
        <v>179</v>
      </c>
      <c r="D119" s="74" t="s">
        <v>65</v>
      </c>
      <c r="E119" s="75">
        <v>38</v>
      </c>
      <c r="F119" s="62"/>
      <c r="G119" s="62"/>
      <c r="H119" s="182"/>
      <c r="I119" s="182"/>
      <c r="J119" s="184"/>
      <c r="K119" s="182"/>
      <c r="L119" s="183"/>
      <c r="M119" s="182"/>
      <c r="N119" s="182"/>
      <c r="O119" s="182"/>
      <c r="P119" s="182"/>
    </row>
    <row r="120" spans="1:16" s="6" customFormat="1" x14ac:dyDescent="0.25">
      <c r="A120" s="73">
        <v>85</v>
      </c>
      <c r="B120" s="17"/>
      <c r="C120" s="17" t="s">
        <v>180</v>
      </c>
      <c r="D120" s="74" t="s">
        <v>65</v>
      </c>
      <c r="E120" s="75">
        <v>105</v>
      </c>
      <c r="F120" s="62"/>
      <c r="G120" s="62"/>
      <c r="H120" s="182"/>
      <c r="I120" s="182"/>
      <c r="J120" s="184"/>
      <c r="K120" s="182"/>
      <c r="L120" s="183"/>
      <c r="M120" s="182"/>
      <c r="N120" s="182"/>
      <c r="O120" s="182"/>
      <c r="P120" s="182"/>
    </row>
    <row r="121" spans="1:16" s="6" customFormat="1" x14ac:dyDescent="0.25">
      <c r="A121" s="73">
        <v>86</v>
      </c>
      <c r="B121" s="17"/>
      <c r="C121" s="17" t="s">
        <v>181</v>
      </c>
      <c r="D121" s="74" t="s">
        <v>65</v>
      </c>
      <c r="E121" s="75">
        <v>105</v>
      </c>
      <c r="F121" s="62"/>
      <c r="G121" s="62"/>
      <c r="H121" s="182"/>
      <c r="I121" s="182"/>
      <c r="J121" s="184"/>
      <c r="K121" s="182"/>
      <c r="L121" s="183"/>
      <c r="M121" s="182"/>
      <c r="N121" s="182"/>
      <c r="O121" s="182"/>
      <c r="P121" s="182"/>
    </row>
    <row r="122" spans="1:16" s="6" customFormat="1" x14ac:dyDescent="0.25">
      <c r="A122" s="73">
        <v>87</v>
      </c>
      <c r="B122" s="17"/>
      <c r="C122" s="17" t="s">
        <v>182</v>
      </c>
      <c r="D122" s="74" t="s">
        <v>65</v>
      </c>
      <c r="E122" s="75">
        <v>21</v>
      </c>
      <c r="F122" s="62"/>
      <c r="G122" s="62"/>
      <c r="H122" s="182"/>
      <c r="I122" s="182"/>
      <c r="J122" s="184"/>
      <c r="K122" s="182"/>
      <c r="L122" s="183"/>
      <c r="M122" s="182"/>
      <c r="N122" s="182"/>
      <c r="O122" s="182"/>
      <c r="P122" s="182"/>
    </row>
    <row r="123" spans="1:16" s="6" customFormat="1" x14ac:dyDescent="0.25">
      <c r="A123" s="73">
        <v>88</v>
      </c>
      <c r="B123" s="17"/>
      <c r="C123" s="17" t="s">
        <v>183</v>
      </c>
      <c r="D123" s="74" t="s">
        <v>65</v>
      </c>
      <c r="E123" s="75">
        <v>44</v>
      </c>
      <c r="F123" s="62"/>
      <c r="G123" s="62"/>
      <c r="H123" s="182"/>
      <c r="I123" s="182"/>
      <c r="J123" s="184"/>
      <c r="K123" s="182"/>
      <c r="L123" s="183"/>
      <c r="M123" s="182"/>
      <c r="N123" s="182"/>
      <c r="O123" s="182"/>
      <c r="P123" s="182"/>
    </row>
    <row r="124" spans="1:16" s="6" customFormat="1" ht="26.4" x14ac:dyDescent="0.25">
      <c r="A124" s="73">
        <v>89</v>
      </c>
      <c r="B124" s="17"/>
      <c r="C124" s="17" t="s">
        <v>184</v>
      </c>
      <c r="D124" s="74" t="s">
        <v>65</v>
      </c>
      <c r="E124" s="75">
        <v>105</v>
      </c>
      <c r="F124" s="62"/>
      <c r="G124" s="62"/>
      <c r="H124" s="190"/>
      <c r="I124" s="190"/>
      <c r="J124" s="190"/>
      <c r="K124" s="182"/>
      <c r="L124" s="183"/>
      <c r="M124" s="182"/>
      <c r="N124" s="182"/>
      <c r="O124" s="182"/>
      <c r="P124" s="182"/>
    </row>
    <row r="125" spans="1:16" s="6" customFormat="1" ht="26.4" x14ac:dyDescent="0.25">
      <c r="A125" s="73">
        <v>90</v>
      </c>
      <c r="B125" s="17"/>
      <c r="C125" s="17" t="s">
        <v>185</v>
      </c>
      <c r="D125" s="74" t="s">
        <v>65</v>
      </c>
      <c r="E125" s="75">
        <v>80</v>
      </c>
      <c r="F125" s="62"/>
      <c r="G125" s="62"/>
      <c r="H125" s="190"/>
      <c r="I125" s="190"/>
      <c r="J125" s="190"/>
      <c r="K125" s="182"/>
      <c r="L125" s="183"/>
      <c r="M125" s="182"/>
      <c r="N125" s="182"/>
      <c r="O125" s="182"/>
      <c r="P125" s="182"/>
    </row>
    <row r="126" spans="1:16" s="6" customFormat="1" x14ac:dyDescent="0.25">
      <c r="A126" s="73">
        <v>91</v>
      </c>
      <c r="B126" s="17"/>
      <c r="C126" s="17" t="s">
        <v>186</v>
      </c>
      <c r="D126" s="74" t="s">
        <v>65</v>
      </c>
      <c r="E126" s="75">
        <v>150</v>
      </c>
      <c r="F126" s="62"/>
      <c r="G126" s="62"/>
      <c r="H126" s="190"/>
      <c r="I126" s="190"/>
      <c r="J126" s="184"/>
      <c r="K126" s="182"/>
      <c r="L126" s="183"/>
      <c r="M126" s="182"/>
      <c r="N126" s="182"/>
      <c r="O126" s="182"/>
      <c r="P126" s="182"/>
    </row>
    <row r="127" spans="1:16" s="6" customFormat="1" x14ac:dyDescent="0.25">
      <c r="A127" s="73">
        <v>92</v>
      </c>
      <c r="B127" s="17"/>
      <c r="C127" s="17" t="s">
        <v>187</v>
      </c>
      <c r="D127" s="74" t="s">
        <v>71</v>
      </c>
      <c r="E127" s="75">
        <v>1</v>
      </c>
      <c r="F127" s="62"/>
      <c r="G127" s="62"/>
      <c r="H127" s="182"/>
      <c r="I127" s="182"/>
      <c r="J127" s="184"/>
      <c r="K127" s="182"/>
      <c r="L127" s="183"/>
      <c r="M127" s="182"/>
      <c r="N127" s="182"/>
      <c r="O127" s="182"/>
      <c r="P127" s="182"/>
    </row>
    <row r="128" spans="1:16" s="6" customFormat="1" ht="26.4" x14ac:dyDescent="0.25">
      <c r="A128" s="73">
        <v>93</v>
      </c>
      <c r="B128" s="17"/>
      <c r="C128" s="17" t="s">
        <v>188</v>
      </c>
      <c r="D128" s="74" t="s">
        <v>82</v>
      </c>
      <c r="E128" s="75">
        <v>195</v>
      </c>
      <c r="F128" s="62"/>
      <c r="G128" s="62"/>
      <c r="H128" s="182"/>
      <c r="I128" s="182"/>
      <c r="J128" s="184"/>
      <c r="K128" s="182"/>
      <c r="L128" s="183"/>
      <c r="M128" s="182"/>
      <c r="N128" s="182"/>
      <c r="O128" s="182"/>
      <c r="P128" s="182"/>
    </row>
    <row r="129" spans="1:16" s="6" customFormat="1" x14ac:dyDescent="0.25">
      <c r="A129" s="73"/>
      <c r="B129" s="17"/>
      <c r="C129" s="82" t="s">
        <v>189</v>
      </c>
      <c r="D129" s="74"/>
      <c r="E129" s="75"/>
      <c r="F129" s="62"/>
      <c r="G129" s="62"/>
      <c r="H129" s="187"/>
      <c r="I129" s="187"/>
      <c r="J129" s="184"/>
      <c r="K129" s="182"/>
      <c r="L129" s="183"/>
      <c r="M129" s="182"/>
      <c r="N129" s="182"/>
      <c r="O129" s="182"/>
      <c r="P129" s="182"/>
    </row>
    <row r="130" spans="1:16" s="6" customFormat="1" ht="26.4" x14ac:dyDescent="0.25">
      <c r="A130" s="73">
        <v>94</v>
      </c>
      <c r="B130" s="17"/>
      <c r="C130" s="17" t="s">
        <v>190</v>
      </c>
      <c r="D130" s="74" t="s">
        <v>82</v>
      </c>
      <c r="E130" s="75">
        <v>164.75</v>
      </c>
      <c r="F130" s="62"/>
      <c r="G130" s="62"/>
      <c r="H130" s="187"/>
      <c r="I130" s="187"/>
      <c r="J130" s="184"/>
      <c r="K130" s="182"/>
      <c r="L130" s="183"/>
      <c r="M130" s="182"/>
      <c r="N130" s="182"/>
      <c r="O130" s="182"/>
      <c r="P130" s="182"/>
    </row>
    <row r="131" spans="1:16" s="6" customFormat="1" ht="26.4" x14ac:dyDescent="0.25">
      <c r="A131" s="73">
        <v>95</v>
      </c>
      <c r="B131" s="17"/>
      <c r="C131" s="17" t="s">
        <v>191</v>
      </c>
      <c r="D131" s="74" t="s">
        <v>65</v>
      </c>
      <c r="E131" s="75">
        <v>84</v>
      </c>
      <c r="F131" s="62"/>
      <c r="G131" s="62"/>
      <c r="H131" s="187"/>
      <c r="I131" s="187"/>
      <c r="J131" s="184"/>
      <c r="K131" s="182"/>
      <c r="L131" s="183"/>
      <c r="M131" s="182"/>
      <c r="N131" s="182"/>
      <c r="O131" s="182"/>
      <c r="P131" s="182"/>
    </row>
    <row r="132" spans="1:16" s="6" customFormat="1" x14ac:dyDescent="0.25">
      <c r="A132" s="73">
        <v>96</v>
      </c>
      <c r="B132" s="17"/>
      <c r="C132" s="17" t="s">
        <v>192</v>
      </c>
      <c r="D132" s="74" t="s">
        <v>65</v>
      </c>
      <c r="E132" s="75">
        <v>84</v>
      </c>
      <c r="F132" s="62"/>
      <c r="G132" s="62"/>
      <c r="H132" s="187"/>
      <c r="I132" s="187"/>
      <c r="J132" s="184"/>
      <c r="K132" s="182"/>
      <c r="L132" s="183"/>
      <c r="M132" s="182"/>
      <c r="N132" s="182"/>
      <c r="O132" s="182"/>
      <c r="P132" s="182"/>
    </row>
    <row r="133" spans="1:16" s="6" customFormat="1" ht="26.4" x14ac:dyDescent="0.25">
      <c r="A133" s="73">
        <v>97</v>
      </c>
      <c r="B133" s="17"/>
      <c r="C133" s="17" t="s">
        <v>193</v>
      </c>
      <c r="D133" s="74" t="s">
        <v>194</v>
      </c>
      <c r="E133" s="75">
        <v>6</v>
      </c>
      <c r="F133" s="62"/>
      <c r="G133" s="62"/>
      <c r="H133" s="187"/>
      <c r="I133" s="187"/>
      <c r="J133" s="184"/>
      <c r="K133" s="182"/>
      <c r="L133" s="183"/>
      <c r="M133" s="182"/>
      <c r="N133" s="182"/>
      <c r="O133" s="182"/>
      <c r="P133" s="182"/>
    </row>
    <row r="134" spans="1:16" s="6" customFormat="1" ht="26.4" x14ac:dyDescent="0.25">
      <c r="A134" s="73">
        <v>98</v>
      </c>
      <c r="B134" s="17"/>
      <c r="C134" s="17" t="s">
        <v>195</v>
      </c>
      <c r="D134" s="74" t="s">
        <v>194</v>
      </c>
      <c r="E134" s="75">
        <v>10</v>
      </c>
      <c r="F134" s="62"/>
      <c r="G134" s="62"/>
      <c r="H134" s="187"/>
      <c r="I134" s="187"/>
      <c r="J134" s="184"/>
      <c r="K134" s="182"/>
      <c r="L134" s="183"/>
      <c r="M134" s="182"/>
      <c r="N134" s="182"/>
      <c r="O134" s="182"/>
      <c r="P134" s="182"/>
    </row>
    <row r="135" spans="1:16" s="6" customFormat="1" ht="26.4" x14ac:dyDescent="0.25">
      <c r="A135" s="73">
        <v>99</v>
      </c>
      <c r="B135" s="17"/>
      <c r="C135" s="17" t="s">
        <v>196</v>
      </c>
      <c r="D135" s="74" t="s">
        <v>194</v>
      </c>
      <c r="E135" s="75">
        <v>12</v>
      </c>
      <c r="F135" s="62"/>
      <c r="G135" s="62"/>
      <c r="H135" s="187"/>
      <c r="I135" s="187"/>
      <c r="J135" s="184"/>
      <c r="K135" s="182"/>
      <c r="L135" s="183"/>
      <c r="M135" s="182"/>
      <c r="N135" s="182"/>
      <c r="O135" s="182"/>
      <c r="P135" s="182"/>
    </row>
    <row r="136" spans="1:16" s="6" customFormat="1" ht="39.6" x14ac:dyDescent="0.25">
      <c r="A136" s="73">
        <v>100</v>
      </c>
      <c r="B136" s="17"/>
      <c r="C136" s="17" t="s">
        <v>197</v>
      </c>
      <c r="D136" s="74" t="s">
        <v>194</v>
      </c>
      <c r="E136" s="75">
        <v>1</v>
      </c>
      <c r="F136" s="62"/>
      <c r="G136" s="62"/>
      <c r="H136" s="187"/>
      <c r="I136" s="187"/>
      <c r="J136" s="184"/>
      <c r="K136" s="182"/>
      <c r="L136" s="183"/>
      <c r="M136" s="182"/>
      <c r="N136" s="182"/>
      <c r="O136" s="182"/>
      <c r="P136" s="182"/>
    </row>
    <row r="137" spans="1:16" s="6" customFormat="1" ht="39.6" x14ac:dyDescent="0.25">
      <c r="A137" s="73">
        <v>101</v>
      </c>
      <c r="B137" s="17"/>
      <c r="C137" s="17" t="s">
        <v>198</v>
      </c>
      <c r="D137" s="74" t="s">
        <v>194</v>
      </c>
      <c r="E137" s="75">
        <v>4</v>
      </c>
      <c r="F137" s="62"/>
      <c r="G137" s="62"/>
      <c r="H137" s="187"/>
      <c r="I137" s="187"/>
      <c r="J137" s="184"/>
      <c r="K137" s="182"/>
      <c r="L137" s="183"/>
      <c r="M137" s="182"/>
      <c r="N137" s="182"/>
      <c r="O137" s="182"/>
      <c r="P137" s="182"/>
    </row>
    <row r="138" spans="1:16" s="6" customFormat="1" ht="39.6" x14ac:dyDescent="0.25">
      <c r="A138" s="73">
        <v>102</v>
      </c>
      <c r="B138" s="17"/>
      <c r="C138" s="17" t="s">
        <v>199</v>
      </c>
      <c r="D138" s="74" t="s">
        <v>194</v>
      </c>
      <c r="E138" s="75">
        <v>1</v>
      </c>
      <c r="F138" s="62"/>
      <c r="G138" s="62"/>
      <c r="H138" s="187"/>
      <c r="I138" s="187"/>
      <c r="J138" s="184"/>
      <c r="K138" s="182"/>
      <c r="L138" s="183"/>
      <c r="M138" s="182"/>
      <c r="N138" s="182"/>
      <c r="O138" s="182"/>
      <c r="P138" s="182"/>
    </row>
    <row r="139" spans="1:16" s="6" customFormat="1" ht="39.6" x14ac:dyDescent="0.25">
      <c r="A139" s="73">
        <v>103</v>
      </c>
      <c r="B139" s="17"/>
      <c r="C139" s="17" t="s">
        <v>200</v>
      </c>
      <c r="D139" s="74" t="s">
        <v>194</v>
      </c>
      <c r="E139" s="75">
        <v>1</v>
      </c>
      <c r="F139" s="62"/>
      <c r="G139" s="62"/>
      <c r="H139" s="187"/>
      <c r="I139" s="187"/>
      <c r="J139" s="184"/>
      <c r="K139" s="182"/>
      <c r="L139" s="183"/>
      <c r="M139" s="182"/>
      <c r="N139" s="182"/>
      <c r="O139" s="182"/>
      <c r="P139" s="182"/>
    </row>
    <row r="140" spans="1:16" s="6" customFormat="1" ht="39.6" x14ac:dyDescent="0.25">
      <c r="A140" s="73">
        <v>104</v>
      </c>
      <c r="B140" s="17"/>
      <c r="C140" s="17" t="s">
        <v>201</v>
      </c>
      <c r="D140" s="74" t="s">
        <v>194</v>
      </c>
      <c r="E140" s="75">
        <v>1</v>
      </c>
      <c r="F140" s="62"/>
      <c r="G140" s="62"/>
      <c r="H140" s="187"/>
      <c r="I140" s="187"/>
      <c r="J140" s="184"/>
      <c r="K140" s="182"/>
      <c r="L140" s="183"/>
      <c r="M140" s="182"/>
      <c r="N140" s="182"/>
      <c r="O140" s="182"/>
      <c r="P140" s="182"/>
    </row>
    <row r="141" spans="1:16" s="6" customFormat="1" ht="39.6" x14ac:dyDescent="0.25">
      <c r="A141" s="73">
        <v>105</v>
      </c>
      <c r="B141" s="17"/>
      <c r="C141" s="17" t="s">
        <v>202</v>
      </c>
      <c r="D141" s="74" t="s">
        <v>194</v>
      </c>
      <c r="E141" s="75">
        <v>1</v>
      </c>
      <c r="F141" s="62"/>
      <c r="G141" s="62"/>
      <c r="H141" s="187"/>
      <c r="I141" s="187"/>
      <c r="J141" s="184"/>
      <c r="K141" s="182"/>
      <c r="L141" s="183"/>
      <c r="M141" s="182"/>
      <c r="N141" s="182"/>
      <c r="O141" s="182"/>
      <c r="P141" s="182"/>
    </row>
    <row r="142" spans="1:16" s="6" customFormat="1" ht="39.6" x14ac:dyDescent="0.25">
      <c r="A142" s="73">
        <v>106</v>
      </c>
      <c r="B142" s="17"/>
      <c r="C142" s="17" t="s">
        <v>203</v>
      </c>
      <c r="D142" s="74" t="s">
        <v>194</v>
      </c>
      <c r="E142" s="75">
        <v>1</v>
      </c>
      <c r="F142" s="62"/>
      <c r="G142" s="62"/>
      <c r="H142" s="187"/>
      <c r="I142" s="187"/>
      <c r="J142" s="184"/>
      <c r="K142" s="182"/>
      <c r="L142" s="183"/>
      <c r="M142" s="182"/>
      <c r="N142" s="182"/>
      <c r="O142" s="182"/>
      <c r="P142" s="182"/>
    </row>
    <row r="143" spans="1:16" s="6" customFormat="1" ht="39.6" x14ac:dyDescent="0.25">
      <c r="A143" s="73">
        <v>107</v>
      </c>
      <c r="B143" s="17"/>
      <c r="C143" s="17" t="s">
        <v>204</v>
      </c>
      <c r="D143" s="74" t="s">
        <v>194</v>
      </c>
      <c r="E143" s="75">
        <v>1</v>
      </c>
      <c r="F143" s="62"/>
      <c r="G143" s="62"/>
      <c r="H143" s="187"/>
      <c r="I143" s="187"/>
      <c r="J143" s="184"/>
      <c r="K143" s="182"/>
      <c r="L143" s="183"/>
      <c r="M143" s="182"/>
      <c r="N143" s="182"/>
      <c r="O143" s="182"/>
      <c r="P143" s="182"/>
    </row>
    <row r="144" spans="1:16" s="6" customFormat="1" ht="39.6" x14ac:dyDescent="0.25">
      <c r="A144" s="73">
        <v>108</v>
      </c>
      <c r="B144" s="17"/>
      <c r="C144" s="17" t="s">
        <v>205</v>
      </c>
      <c r="D144" s="74" t="s">
        <v>194</v>
      </c>
      <c r="E144" s="75">
        <v>1</v>
      </c>
      <c r="F144" s="62"/>
      <c r="G144" s="62"/>
      <c r="H144" s="187"/>
      <c r="I144" s="187"/>
      <c r="J144" s="184"/>
      <c r="K144" s="182"/>
      <c r="L144" s="183"/>
      <c r="M144" s="182"/>
      <c r="N144" s="182"/>
      <c r="O144" s="182"/>
      <c r="P144" s="182"/>
    </row>
    <row r="145" spans="1:16" s="6" customFormat="1" ht="39.6" x14ac:dyDescent="0.25">
      <c r="A145" s="73">
        <v>109</v>
      </c>
      <c r="B145" s="17"/>
      <c r="C145" s="17" t="s">
        <v>206</v>
      </c>
      <c r="D145" s="74" t="s">
        <v>194</v>
      </c>
      <c r="E145" s="75">
        <v>1</v>
      </c>
      <c r="F145" s="62"/>
      <c r="G145" s="62"/>
      <c r="H145" s="187"/>
      <c r="I145" s="187"/>
      <c r="J145" s="184"/>
      <c r="K145" s="182"/>
      <c r="L145" s="183"/>
      <c r="M145" s="182"/>
      <c r="N145" s="182"/>
      <c r="O145" s="182"/>
      <c r="P145" s="182"/>
    </row>
    <row r="146" spans="1:16" s="6" customFormat="1" ht="39.6" x14ac:dyDescent="0.25">
      <c r="A146" s="73">
        <v>110</v>
      </c>
      <c r="B146" s="17"/>
      <c r="C146" s="17" t="s">
        <v>207</v>
      </c>
      <c r="D146" s="74" t="s">
        <v>194</v>
      </c>
      <c r="E146" s="75">
        <v>1</v>
      </c>
      <c r="F146" s="62"/>
      <c r="G146" s="62"/>
      <c r="H146" s="187"/>
      <c r="I146" s="187"/>
      <c r="J146" s="184"/>
      <c r="K146" s="182"/>
      <c r="L146" s="183"/>
      <c r="M146" s="182"/>
      <c r="N146" s="182"/>
      <c r="O146" s="182"/>
      <c r="P146" s="182"/>
    </row>
    <row r="147" spans="1:16" s="6" customFormat="1" ht="39.6" x14ac:dyDescent="0.25">
      <c r="A147" s="73">
        <v>111</v>
      </c>
      <c r="B147" s="17"/>
      <c r="C147" s="17" t="s">
        <v>208</v>
      </c>
      <c r="D147" s="74" t="s">
        <v>194</v>
      </c>
      <c r="E147" s="75">
        <v>1</v>
      </c>
      <c r="F147" s="62"/>
      <c r="G147" s="62"/>
      <c r="H147" s="187"/>
      <c r="I147" s="187"/>
      <c r="J147" s="184"/>
      <c r="K147" s="182"/>
      <c r="L147" s="183"/>
      <c r="M147" s="182"/>
      <c r="N147" s="182"/>
      <c r="O147" s="182"/>
      <c r="P147" s="182"/>
    </row>
    <row r="148" spans="1:16" s="6" customFormat="1" ht="26.4" x14ac:dyDescent="0.25">
      <c r="A148" s="73">
        <v>112</v>
      </c>
      <c r="B148" s="17"/>
      <c r="C148" s="17" t="s">
        <v>209</v>
      </c>
      <c r="D148" s="74" t="s">
        <v>71</v>
      </c>
      <c r="E148" s="75">
        <v>1</v>
      </c>
      <c r="F148" s="62"/>
      <c r="G148" s="62"/>
      <c r="H148" s="187"/>
      <c r="I148" s="187"/>
      <c r="J148" s="184"/>
      <c r="K148" s="182"/>
      <c r="L148" s="183"/>
      <c r="M148" s="182"/>
      <c r="N148" s="182"/>
      <c r="O148" s="182"/>
      <c r="P148" s="182"/>
    </row>
    <row r="149" spans="1:16" s="6" customFormat="1" x14ac:dyDescent="0.25">
      <c r="A149" s="73"/>
      <c r="B149" s="17"/>
      <c r="C149" s="82" t="s">
        <v>210</v>
      </c>
      <c r="D149" s="74"/>
      <c r="E149" s="75"/>
      <c r="F149" s="62"/>
      <c r="G149" s="62"/>
      <c r="H149" s="187"/>
      <c r="I149" s="187"/>
      <c r="J149" s="184"/>
      <c r="K149" s="182"/>
      <c r="L149" s="183"/>
      <c r="M149" s="182"/>
      <c r="N149" s="182"/>
      <c r="O149" s="182"/>
      <c r="P149" s="182"/>
    </row>
    <row r="150" spans="1:16" s="6" customFormat="1" x14ac:dyDescent="0.25">
      <c r="A150" s="73"/>
      <c r="B150" s="17"/>
      <c r="C150" s="82" t="s">
        <v>211</v>
      </c>
      <c r="D150" s="74"/>
      <c r="E150" s="75"/>
      <c r="F150" s="62"/>
      <c r="G150" s="62"/>
      <c r="H150" s="187"/>
      <c r="I150" s="187"/>
      <c r="J150" s="184"/>
      <c r="K150" s="182"/>
      <c r="L150" s="183"/>
      <c r="M150" s="182"/>
      <c r="N150" s="182"/>
      <c r="O150" s="182"/>
      <c r="P150" s="182"/>
    </row>
    <row r="151" spans="1:16" s="6" customFormat="1" x14ac:dyDescent="0.25">
      <c r="A151" s="73">
        <v>113</v>
      </c>
      <c r="B151" s="17"/>
      <c r="C151" s="17" t="s">
        <v>212</v>
      </c>
      <c r="D151" s="74" t="s">
        <v>82</v>
      </c>
      <c r="E151" s="75">
        <v>458.8</v>
      </c>
      <c r="F151" s="62"/>
      <c r="G151" s="62"/>
      <c r="H151" s="176"/>
      <c r="I151" s="176"/>
      <c r="J151" s="176"/>
      <c r="K151" s="182"/>
      <c r="L151" s="183"/>
      <c r="M151" s="182"/>
      <c r="N151" s="182"/>
      <c r="O151" s="182"/>
      <c r="P151" s="182"/>
    </row>
    <row r="152" spans="1:16" s="6" customFormat="1" x14ac:dyDescent="0.25">
      <c r="A152" s="73">
        <v>114</v>
      </c>
      <c r="B152" s="17"/>
      <c r="C152" s="17" t="s">
        <v>213</v>
      </c>
      <c r="D152" s="74" t="s">
        <v>82</v>
      </c>
      <c r="E152" s="75">
        <v>458.8</v>
      </c>
      <c r="F152" s="62"/>
      <c r="G152" s="62"/>
      <c r="H152" s="176"/>
      <c r="I152" s="176"/>
      <c r="J152" s="176"/>
      <c r="K152" s="182"/>
      <c r="L152" s="183"/>
      <c r="M152" s="182"/>
      <c r="N152" s="182"/>
      <c r="O152" s="182"/>
      <c r="P152" s="182"/>
    </row>
    <row r="153" spans="1:16" s="6" customFormat="1" ht="26.4" x14ac:dyDescent="0.25">
      <c r="A153" s="73">
        <v>115</v>
      </c>
      <c r="B153" s="17"/>
      <c r="C153" s="17" t="s">
        <v>214</v>
      </c>
      <c r="D153" s="74" t="s">
        <v>82</v>
      </c>
      <c r="E153" s="75">
        <v>458.8</v>
      </c>
      <c r="F153" s="62"/>
      <c r="G153" s="62"/>
      <c r="H153" s="176"/>
      <c r="I153" s="176"/>
      <c r="J153" s="176"/>
      <c r="K153" s="182"/>
      <c r="L153" s="183"/>
      <c r="M153" s="182"/>
      <c r="N153" s="182"/>
      <c r="O153" s="182"/>
      <c r="P153" s="182"/>
    </row>
    <row r="154" spans="1:16" s="6" customFormat="1" x14ac:dyDescent="0.25">
      <c r="A154" s="73">
        <v>116</v>
      </c>
      <c r="B154" s="17"/>
      <c r="C154" s="17" t="s">
        <v>215</v>
      </c>
      <c r="D154" s="74" t="s">
        <v>82</v>
      </c>
      <c r="E154" s="75">
        <v>458.8</v>
      </c>
      <c r="F154" s="62"/>
      <c r="G154" s="62"/>
      <c r="H154" s="176"/>
      <c r="I154" s="176"/>
      <c r="J154" s="176"/>
      <c r="K154" s="182"/>
      <c r="L154" s="183"/>
      <c r="M154" s="182"/>
      <c r="N154" s="182"/>
      <c r="O154" s="182"/>
      <c r="P154" s="182"/>
    </row>
    <row r="155" spans="1:16" s="6" customFormat="1" x14ac:dyDescent="0.25">
      <c r="A155" s="73">
        <v>117</v>
      </c>
      <c r="B155" s="17"/>
      <c r="C155" s="17" t="s">
        <v>216</v>
      </c>
      <c r="D155" s="74" t="s">
        <v>82</v>
      </c>
      <c r="E155" s="75">
        <v>458.8</v>
      </c>
      <c r="F155" s="62"/>
      <c r="G155" s="62"/>
      <c r="H155" s="176"/>
      <c r="I155" s="176"/>
      <c r="J155" s="176"/>
      <c r="K155" s="182"/>
      <c r="L155" s="183"/>
      <c r="M155" s="182"/>
      <c r="N155" s="182"/>
      <c r="O155" s="182"/>
      <c r="P155" s="182"/>
    </row>
    <row r="156" spans="1:16" s="6" customFormat="1" x14ac:dyDescent="0.25">
      <c r="A156" s="73"/>
      <c r="B156" s="17"/>
      <c r="C156" s="82" t="s">
        <v>217</v>
      </c>
      <c r="D156" s="74"/>
      <c r="E156" s="75"/>
      <c r="F156" s="62"/>
      <c r="G156" s="62"/>
      <c r="H156" s="188"/>
      <c r="I156" s="188"/>
      <c r="J156" s="184"/>
      <c r="K156" s="182"/>
      <c r="L156" s="183"/>
      <c r="M156" s="182"/>
      <c r="N156" s="182"/>
      <c r="O156" s="182"/>
      <c r="P156" s="182"/>
    </row>
    <row r="157" spans="1:16" s="6" customFormat="1" x14ac:dyDescent="0.25">
      <c r="A157" s="73">
        <v>118</v>
      </c>
      <c r="B157" s="17"/>
      <c r="C157" s="17" t="s">
        <v>218</v>
      </c>
      <c r="D157" s="74" t="s">
        <v>82</v>
      </c>
      <c r="E157" s="75">
        <v>449.7</v>
      </c>
      <c r="F157" s="62"/>
      <c r="G157" s="62"/>
      <c r="H157" s="176"/>
      <c r="I157" s="176"/>
      <c r="J157" s="176"/>
      <c r="K157" s="182"/>
      <c r="L157" s="183"/>
      <c r="M157" s="182"/>
      <c r="N157" s="182"/>
      <c r="O157" s="182"/>
      <c r="P157" s="182"/>
    </row>
    <row r="158" spans="1:16" s="6" customFormat="1" x14ac:dyDescent="0.25">
      <c r="A158" s="73">
        <v>119</v>
      </c>
      <c r="B158" s="17"/>
      <c r="C158" s="17" t="s">
        <v>219</v>
      </c>
      <c r="D158" s="74" t="s">
        <v>82</v>
      </c>
      <c r="E158" s="75">
        <v>449.7</v>
      </c>
      <c r="F158" s="62"/>
      <c r="G158" s="62"/>
      <c r="H158" s="176"/>
      <c r="I158" s="176"/>
      <c r="J158" s="176"/>
      <c r="K158" s="255"/>
      <c r="L158" s="263"/>
      <c r="M158" s="182"/>
      <c r="N158" s="182"/>
      <c r="O158" s="182"/>
      <c r="P158" s="182"/>
    </row>
    <row r="159" spans="1:16" s="6" customFormat="1" x14ac:dyDescent="0.25">
      <c r="A159" s="73">
        <v>120</v>
      </c>
      <c r="B159" s="17"/>
      <c r="C159" s="17" t="s">
        <v>220</v>
      </c>
      <c r="D159" s="74" t="s">
        <v>82</v>
      </c>
      <c r="E159" s="75">
        <v>449.7</v>
      </c>
      <c r="F159" s="62"/>
      <c r="G159" s="62"/>
      <c r="H159" s="176"/>
      <c r="I159" s="176"/>
      <c r="J159" s="176"/>
      <c r="K159" s="255"/>
      <c r="L159" s="263"/>
      <c r="M159" s="182"/>
      <c r="N159" s="182"/>
      <c r="O159" s="182"/>
      <c r="P159" s="182"/>
    </row>
    <row r="160" spans="1:16" s="6" customFormat="1" x14ac:dyDescent="0.25">
      <c r="A160" s="73"/>
      <c r="B160" s="17"/>
      <c r="C160" s="82" t="s">
        <v>221</v>
      </c>
      <c r="D160" s="74"/>
      <c r="E160" s="75"/>
      <c r="F160" s="62"/>
      <c r="G160" s="62"/>
      <c r="H160" s="187"/>
      <c r="I160" s="187"/>
      <c r="J160" s="184"/>
      <c r="K160" s="182"/>
      <c r="L160" s="183"/>
      <c r="M160" s="182"/>
      <c r="N160" s="182"/>
      <c r="O160" s="182"/>
      <c r="P160" s="182"/>
    </row>
    <row r="161" spans="1:16" s="6" customFormat="1" x14ac:dyDescent="0.25">
      <c r="A161" s="73">
        <v>121</v>
      </c>
      <c r="B161" s="17"/>
      <c r="C161" s="17" t="s">
        <v>222</v>
      </c>
      <c r="D161" s="74" t="s">
        <v>82</v>
      </c>
      <c r="E161" s="75">
        <v>20.5</v>
      </c>
      <c r="F161" s="62"/>
      <c r="G161" s="62"/>
      <c r="H161" s="264"/>
      <c r="I161" s="264"/>
      <c r="J161" s="256"/>
      <c r="K161" s="255"/>
      <c r="L161" s="263"/>
      <c r="M161" s="182"/>
      <c r="N161" s="182"/>
      <c r="O161" s="182"/>
      <c r="P161" s="182"/>
    </row>
    <row r="162" spans="1:16" s="6" customFormat="1" x14ac:dyDescent="0.25">
      <c r="A162" s="73">
        <v>122</v>
      </c>
      <c r="B162" s="17"/>
      <c r="C162" s="17" t="s">
        <v>223</v>
      </c>
      <c r="D162" s="74" t="s">
        <v>82</v>
      </c>
      <c r="E162" s="75">
        <f>2.7+82.2</f>
        <v>84.9</v>
      </c>
      <c r="F162" s="62"/>
      <c r="G162" s="62"/>
      <c r="H162" s="176"/>
      <c r="I162" s="176"/>
      <c r="J162" s="176"/>
      <c r="K162" s="255"/>
      <c r="L162" s="263"/>
      <c r="M162" s="182"/>
      <c r="N162" s="182"/>
      <c r="O162" s="182"/>
      <c r="P162" s="182"/>
    </row>
    <row r="163" spans="1:16" s="6" customFormat="1" x14ac:dyDescent="0.25">
      <c r="A163" s="73">
        <v>123</v>
      </c>
      <c r="B163" s="17"/>
      <c r="C163" s="17" t="s">
        <v>224</v>
      </c>
      <c r="D163" s="74" t="s">
        <v>82</v>
      </c>
      <c r="E163" s="75">
        <v>95.5</v>
      </c>
      <c r="F163" s="62"/>
      <c r="G163" s="62"/>
      <c r="H163" s="264"/>
      <c r="I163" s="264"/>
      <c r="J163" s="256"/>
      <c r="K163" s="255"/>
      <c r="L163" s="263"/>
      <c r="M163" s="182"/>
      <c r="N163" s="182"/>
      <c r="O163" s="182"/>
      <c r="P163" s="182"/>
    </row>
    <row r="164" spans="1:16" s="6" customFormat="1" x14ac:dyDescent="0.25">
      <c r="A164" s="73">
        <v>124</v>
      </c>
      <c r="B164" s="17"/>
      <c r="C164" s="17" t="s">
        <v>225</v>
      </c>
      <c r="D164" s="74" t="s">
        <v>82</v>
      </c>
      <c r="E164" s="75">
        <v>95.5</v>
      </c>
      <c r="F164" s="62"/>
      <c r="G164" s="62"/>
      <c r="H164" s="176"/>
      <c r="I164" s="176"/>
      <c r="J164" s="176"/>
      <c r="K164" s="255"/>
      <c r="L164" s="263"/>
      <c r="M164" s="182"/>
      <c r="N164" s="182"/>
      <c r="O164" s="182"/>
      <c r="P164" s="182"/>
    </row>
    <row r="165" spans="1:16" s="6" customFormat="1" ht="26.4" x14ac:dyDescent="0.25">
      <c r="A165" s="73">
        <v>125</v>
      </c>
      <c r="B165" s="17"/>
      <c r="C165" s="17" t="s">
        <v>226</v>
      </c>
      <c r="D165" s="74" t="s">
        <v>82</v>
      </c>
      <c r="E165" s="75">
        <v>86.3</v>
      </c>
      <c r="F165" s="62"/>
      <c r="G165" s="62"/>
      <c r="H165" s="187"/>
      <c r="I165" s="187"/>
      <c r="J165" s="184"/>
      <c r="K165" s="182"/>
      <c r="L165" s="183"/>
      <c r="M165" s="182"/>
      <c r="N165" s="182"/>
      <c r="O165" s="182"/>
      <c r="P165" s="182"/>
    </row>
    <row r="166" spans="1:16" s="6" customFormat="1" x14ac:dyDescent="0.25">
      <c r="A166" s="73">
        <v>126</v>
      </c>
      <c r="B166" s="17"/>
      <c r="C166" s="17" t="s">
        <v>227</v>
      </c>
      <c r="D166" s="74" t="s">
        <v>82</v>
      </c>
      <c r="E166" s="75">
        <v>624</v>
      </c>
      <c r="F166" s="62"/>
      <c r="G166" s="62"/>
      <c r="H166" s="176"/>
      <c r="I166" s="176"/>
      <c r="J166" s="176"/>
      <c r="K166" s="182"/>
      <c r="L166" s="183"/>
      <c r="M166" s="182"/>
      <c r="N166" s="182"/>
      <c r="O166" s="182"/>
      <c r="P166" s="182"/>
    </row>
    <row r="167" spans="1:16" s="6" customFormat="1" x14ac:dyDescent="0.25">
      <c r="A167" s="73">
        <v>127</v>
      </c>
      <c r="B167" s="17"/>
      <c r="C167" s="17" t="s">
        <v>228</v>
      </c>
      <c r="D167" s="74" t="s">
        <v>65</v>
      </c>
      <c r="E167" s="75">
        <v>274.10000000000002</v>
      </c>
      <c r="F167" s="62"/>
      <c r="G167" s="62"/>
      <c r="H167" s="176"/>
      <c r="I167" s="176"/>
      <c r="J167" s="176"/>
      <c r="K167" s="182"/>
      <c r="L167" s="183"/>
      <c r="M167" s="182"/>
      <c r="N167" s="182"/>
      <c r="O167" s="182"/>
      <c r="P167" s="182"/>
    </row>
    <row r="168" spans="1:16" s="6" customFormat="1" x14ac:dyDescent="0.25">
      <c r="A168" s="73">
        <v>128</v>
      </c>
      <c r="B168" s="17"/>
      <c r="C168" s="17" t="s">
        <v>229</v>
      </c>
      <c r="D168" s="74" t="s">
        <v>65</v>
      </c>
      <c r="E168" s="75">
        <v>363</v>
      </c>
      <c r="F168" s="62"/>
      <c r="G168" s="62"/>
      <c r="H168" s="176"/>
      <c r="I168" s="176"/>
      <c r="J168" s="176"/>
      <c r="K168" s="182"/>
      <c r="L168" s="183"/>
      <c r="M168" s="182"/>
      <c r="N168" s="182"/>
      <c r="O168" s="182"/>
      <c r="P168" s="182"/>
    </row>
    <row r="169" spans="1:16" s="6" customFormat="1" x14ac:dyDescent="0.25">
      <c r="A169" s="73"/>
      <c r="B169" s="17"/>
      <c r="C169" s="82" t="s">
        <v>230</v>
      </c>
      <c r="D169" s="74"/>
      <c r="E169" s="75"/>
      <c r="F169" s="62"/>
      <c r="G169" s="62"/>
      <c r="H169" s="187"/>
      <c r="I169" s="187"/>
      <c r="J169" s="184"/>
      <c r="K169" s="182"/>
      <c r="L169" s="183"/>
      <c r="M169" s="182"/>
      <c r="N169" s="182"/>
      <c r="O169" s="182"/>
      <c r="P169" s="182"/>
    </row>
    <row r="170" spans="1:16" s="6" customFormat="1" x14ac:dyDescent="0.25">
      <c r="A170" s="73">
        <v>129</v>
      </c>
      <c r="B170" s="17"/>
      <c r="C170" s="17" t="s">
        <v>231</v>
      </c>
      <c r="D170" s="74" t="s">
        <v>82</v>
      </c>
      <c r="E170" s="75">
        <v>1731</v>
      </c>
      <c r="F170" s="62"/>
      <c r="G170" s="62"/>
      <c r="H170" s="176"/>
      <c r="I170" s="176"/>
      <c r="J170" s="176"/>
      <c r="K170" s="182"/>
      <c r="L170" s="183"/>
      <c r="M170" s="182"/>
      <c r="N170" s="182"/>
      <c r="O170" s="182"/>
      <c r="P170" s="182"/>
    </row>
    <row r="171" spans="1:16" s="6" customFormat="1" x14ac:dyDescent="0.25">
      <c r="A171" s="73">
        <v>130</v>
      </c>
      <c r="B171" s="17"/>
      <c r="C171" s="17" t="s">
        <v>232</v>
      </c>
      <c r="D171" s="74" t="s">
        <v>82</v>
      </c>
      <c r="E171" s="75">
        <v>315.14</v>
      </c>
      <c r="F171" s="62"/>
      <c r="G171" s="62"/>
      <c r="H171" s="176"/>
      <c r="I171" s="176"/>
      <c r="J171" s="176"/>
      <c r="K171" s="182"/>
      <c r="L171" s="183"/>
      <c r="M171" s="182"/>
      <c r="N171" s="182"/>
      <c r="O171" s="182"/>
      <c r="P171" s="182"/>
    </row>
    <row r="172" spans="1:16" s="6" customFormat="1" x14ac:dyDescent="0.25">
      <c r="A172" s="73">
        <v>131</v>
      </c>
      <c r="B172" s="17"/>
      <c r="C172" s="17" t="s">
        <v>233</v>
      </c>
      <c r="D172" s="74" t="s">
        <v>82</v>
      </c>
      <c r="E172" s="75">
        <v>892</v>
      </c>
      <c r="F172" s="62"/>
      <c r="G172" s="62"/>
      <c r="H172" s="187"/>
      <c r="I172" s="187"/>
      <c r="J172" s="184"/>
      <c r="K172" s="182"/>
      <c r="L172" s="183"/>
      <c r="M172" s="182"/>
      <c r="N172" s="182"/>
      <c r="O172" s="182"/>
      <c r="P172" s="182"/>
    </row>
    <row r="173" spans="1:16" s="6" customFormat="1" x14ac:dyDescent="0.25">
      <c r="A173" s="73">
        <v>132</v>
      </c>
      <c r="B173" s="17"/>
      <c r="C173" s="17" t="s">
        <v>234</v>
      </c>
      <c r="D173" s="74" t="s">
        <v>82</v>
      </c>
      <c r="E173" s="75">
        <v>24.91</v>
      </c>
      <c r="F173" s="62"/>
      <c r="G173" s="62"/>
      <c r="H173" s="190"/>
      <c r="I173" s="190"/>
      <c r="J173" s="190"/>
      <c r="K173" s="182"/>
      <c r="L173" s="183"/>
      <c r="M173" s="182"/>
      <c r="N173" s="182"/>
      <c r="O173" s="182"/>
      <c r="P173" s="182"/>
    </row>
    <row r="174" spans="1:16" s="6" customFormat="1" x14ac:dyDescent="0.25">
      <c r="A174" s="73"/>
      <c r="B174" s="17"/>
      <c r="C174" s="82" t="s">
        <v>235</v>
      </c>
      <c r="D174" s="74"/>
      <c r="E174" s="75"/>
      <c r="F174" s="62"/>
      <c r="G174" s="62"/>
      <c r="H174" s="187"/>
      <c r="I174" s="187"/>
      <c r="J174" s="184"/>
      <c r="K174" s="182"/>
      <c r="L174" s="183"/>
      <c r="M174" s="182"/>
      <c r="N174" s="182"/>
      <c r="O174" s="182"/>
      <c r="P174" s="182"/>
    </row>
    <row r="175" spans="1:16" s="6" customFormat="1" ht="26.4" x14ac:dyDescent="0.25">
      <c r="A175" s="73">
        <v>133</v>
      </c>
      <c r="B175" s="17"/>
      <c r="C175" s="17" t="s">
        <v>236</v>
      </c>
      <c r="D175" s="74" t="s">
        <v>80</v>
      </c>
      <c r="E175" s="75">
        <v>0.05</v>
      </c>
      <c r="F175" s="62"/>
      <c r="G175" s="62"/>
      <c r="H175" s="176"/>
      <c r="I175" s="176"/>
      <c r="J175" s="176"/>
      <c r="K175" s="182"/>
      <c r="L175" s="183"/>
      <c r="M175" s="182"/>
      <c r="N175" s="182"/>
      <c r="O175" s="182"/>
      <c r="P175" s="182"/>
    </row>
    <row r="176" spans="1:16" s="6" customFormat="1" ht="39.6" x14ac:dyDescent="0.25">
      <c r="A176" s="73">
        <v>134</v>
      </c>
      <c r="B176" s="17"/>
      <c r="C176" s="17" t="s">
        <v>237</v>
      </c>
      <c r="D176" s="74" t="s">
        <v>80</v>
      </c>
      <c r="E176" s="75">
        <f>0.312+5.25+0.87+0.054</f>
        <v>6.49</v>
      </c>
      <c r="F176" s="62"/>
      <c r="G176" s="62"/>
      <c r="H176" s="182"/>
      <c r="I176" s="182"/>
      <c r="J176" s="184"/>
      <c r="K176" s="182"/>
      <c r="L176" s="183"/>
      <c r="M176" s="182"/>
      <c r="N176" s="182"/>
      <c r="O176" s="182"/>
      <c r="P176" s="182"/>
    </row>
    <row r="177" spans="1:16" s="6" customFormat="1" ht="26.4" x14ac:dyDescent="0.25">
      <c r="A177" s="73">
        <v>135</v>
      </c>
      <c r="B177" s="17"/>
      <c r="C177" s="17" t="s">
        <v>238</v>
      </c>
      <c r="D177" s="74" t="s">
        <v>80</v>
      </c>
      <c r="E177" s="75">
        <v>1.08</v>
      </c>
      <c r="F177" s="62"/>
      <c r="G177" s="62"/>
      <c r="H177" s="182"/>
      <c r="I177" s="182"/>
      <c r="J177" s="184"/>
      <c r="K177" s="182"/>
      <c r="L177" s="183"/>
      <c r="M177" s="182"/>
      <c r="N177" s="182"/>
      <c r="O177" s="182"/>
      <c r="P177" s="182"/>
    </row>
    <row r="178" spans="1:16" s="6" customFormat="1" x14ac:dyDescent="0.25">
      <c r="A178" s="73">
        <v>136</v>
      </c>
      <c r="B178" s="17"/>
      <c r="C178" s="175" t="s">
        <v>239</v>
      </c>
      <c r="D178" s="74" t="s">
        <v>65</v>
      </c>
      <c r="E178" s="75">
        <f>3*3.75</f>
        <v>11.25</v>
      </c>
      <c r="F178" s="62"/>
      <c r="G178" s="62"/>
      <c r="H178" s="187"/>
      <c r="I178" s="187"/>
      <c r="J178" s="184"/>
      <c r="K178" s="182"/>
      <c r="L178" s="183"/>
      <c r="M178" s="182"/>
      <c r="N178" s="182"/>
      <c r="O178" s="182"/>
      <c r="P178" s="182"/>
    </row>
    <row r="179" spans="1:16" s="6" customFormat="1" ht="26.4" x14ac:dyDescent="0.25">
      <c r="A179" s="73">
        <v>137</v>
      </c>
      <c r="B179" s="17"/>
      <c r="C179" s="17" t="s">
        <v>240</v>
      </c>
      <c r="D179" s="74" t="s">
        <v>80</v>
      </c>
      <c r="E179" s="75">
        <v>0.5</v>
      </c>
      <c r="F179" s="62"/>
      <c r="G179" s="62"/>
      <c r="H179" s="182"/>
      <c r="I179" s="182"/>
      <c r="J179" s="184"/>
      <c r="K179" s="182"/>
      <c r="L179" s="183"/>
      <c r="M179" s="182"/>
      <c r="N179" s="182"/>
      <c r="O179" s="182"/>
      <c r="P179" s="182"/>
    </row>
    <row r="180" spans="1:16" s="6" customFormat="1" x14ac:dyDescent="0.25">
      <c r="A180" s="73">
        <v>138</v>
      </c>
      <c r="B180" s="17"/>
      <c r="C180" s="17" t="s">
        <v>241</v>
      </c>
      <c r="D180" s="74" t="s">
        <v>82</v>
      </c>
      <c r="E180" s="75">
        <f>42.2-3.3*2.4*2+2*0.9</f>
        <v>28.16</v>
      </c>
      <c r="F180" s="62"/>
      <c r="G180" s="62"/>
      <c r="H180" s="187"/>
      <c r="I180" s="187"/>
      <c r="J180" s="184"/>
      <c r="K180" s="182"/>
      <c r="L180" s="183"/>
      <c r="M180" s="182"/>
      <c r="N180" s="182"/>
      <c r="O180" s="182"/>
      <c r="P180" s="182"/>
    </row>
    <row r="181" spans="1:16" s="6" customFormat="1" ht="26.4" x14ac:dyDescent="0.25">
      <c r="A181" s="73">
        <v>139</v>
      </c>
      <c r="B181" s="17"/>
      <c r="C181" s="17" t="s">
        <v>242</v>
      </c>
      <c r="D181" s="74" t="s">
        <v>82</v>
      </c>
      <c r="E181" s="75">
        <v>29.5</v>
      </c>
      <c r="F181" s="62"/>
      <c r="G181" s="62"/>
      <c r="H181" s="187"/>
      <c r="I181" s="187"/>
      <c r="J181" s="182"/>
      <c r="K181" s="182"/>
      <c r="L181" s="183"/>
      <c r="M181" s="182"/>
      <c r="N181" s="182"/>
      <c r="O181" s="182"/>
      <c r="P181" s="182"/>
    </row>
    <row r="182" spans="1:16" s="6" customFormat="1" ht="26.4" x14ac:dyDescent="0.25">
      <c r="A182" s="73">
        <v>140</v>
      </c>
      <c r="B182" s="17"/>
      <c r="C182" s="17" t="s">
        <v>243</v>
      </c>
      <c r="D182" s="74" t="s">
        <v>65</v>
      </c>
      <c r="E182" s="75">
        <f>1.4+1.2+1.7+1.4+1.2+3.2</f>
        <v>10.1</v>
      </c>
      <c r="F182" s="62"/>
      <c r="G182" s="62"/>
      <c r="H182" s="190"/>
      <c r="I182" s="190"/>
      <c r="J182" s="190"/>
      <c r="K182" s="182"/>
      <c r="L182" s="183"/>
      <c r="M182" s="182"/>
      <c r="N182" s="182"/>
      <c r="O182" s="182"/>
      <c r="P182" s="182"/>
    </row>
    <row r="183" spans="1:16" x14ac:dyDescent="0.25">
      <c r="A183" s="73"/>
      <c r="B183" s="17"/>
      <c r="C183" s="82" t="s">
        <v>244</v>
      </c>
      <c r="D183" s="74"/>
      <c r="E183" s="75"/>
      <c r="F183" s="62"/>
      <c r="G183" s="62"/>
      <c r="H183" s="182"/>
      <c r="I183" s="182"/>
      <c r="J183" s="184"/>
      <c r="K183" s="182"/>
      <c r="L183" s="183"/>
      <c r="M183" s="182"/>
      <c r="N183" s="182"/>
      <c r="O183" s="182"/>
      <c r="P183" s="182"/>
    </row>
    <row r="184" spans="1:16" ht="26.4" x14ac:dyDescent="0.25">
      <c r="A184" s="73">
        <v>141</v>
      </c>
      <c r="B184" s="17"/>
      <c r="C184" s="17" t="s">
        <v>245</v>
      </c>
      <c r="D184" s="74" t="s">
        <v>71</v>
      </c>
      <c r="E184" s="75">
        <v>4</v>
      </c>
      <c r="F184" s="62"/>
      <c r="G184" s="62"/>
      <c r="H184" s="182"/>
      <c r="I184" s="182"/>
      <c r="J184" s="184"/>
      <c r="K184" s="182"/>
      <c r="L184" s="183"/>
      <c r="M184" s="182"/>
      <c r="N184" s="182"/>
      <c r="O184" s="182"/>
      <c r="P184" s="182"/>
    </row>
    <row r="185" spans="1:16" ht="52.8" x14ac:dyDescent="0.25">
      <c r="A185" s="73">
        <v>142</v>
      </c>
      <c r="B185" s="17"/>
      <c r="C185" s="17" t="s">
        <v>246</v>
      </c>
      <c r="D185" s="74" t="s">
        <v>194</v>
      </c>
      <c r="E185" s="75">
        <v>1</v>
      </c>
      <c r="F185" s="62"/>
      <c r="G185" s="62"/>
      <c r="H185" s="255"/>
      <c r="I185" s="255"/>
      <c r="J185" s="256"/>
      <c r="K185" s="255"/>
      <c r="L185" s="183"/>
      <c r="M185" s="182"/>
      <c r="N185" s="182"/>
      <c r="O185" s="182"/>
      <c r="P185" s="182"/>
    </row>
    <row r="186" spans="1:16" x14ac:dyDescent="0.25">
      <c r="A186" s="73"/>
      <c r="B186" s="17"/>
      <c r="C186" s="17"/>
      <c r="D186" s="74"/>
      <c r="E186" s="75"/>
      <c r="F186" s="74"/>
      <c r="G186" s="74"/>
      <c r="H186" s="75"/>
      <c r="I186" s="75"/>
      <c r="J186" s="75"/>
      <c r="K186" s="182">
        <f t="shared" ref="K186" si="13">SUM(H186:J186)</f>
        <v>0</v>
      </c>
      <c r="L186" s="183">
        <f t="shared" ref="L186" si="14">E186*F186</f>
        <v>0</v>
      </c>
      <c r="M186" s="182">
        <f t="shared" ref="M186" si="15">E186*H186</f>
        <v>0</v>
      </c>
      <c r="N186" s="182">
        <f t="shared" ref="N186" si="16">E186*I186</f>
        <v>0</v>
      </c>
      <c r="O186" s="182">
        <f t="shared" ref="O186" si="17">E186*J186</f>
        <v>0</v>
      </c>
      <c r="P186" s="182">
        <f t="shared" ref="P186" si="18">SUM(M186:O186)</f>
        <v>0</v>
      </c>
    </row>
    <row r="187" spans="1:16" x14ac:dyDescent="0.25">
      <c r="A187" s="73"/>
      <c r="B187" s="17" t="s">
        <v>10</v>
      </c>
      <c r="C187" s="291" t="s">
        <v>11</v>
      </c>
      <c r="D187" s="291"/>
      <c r="E187" s="152" t="s">
        <v>10</v>
      </c>
      <c r="F187" s="17" t="s">
        <v>10</v>
      </c>
      <c r="G187" s="17" t="s">
        <v>10</v>
      </c>
      <c r="H187" s="17" t="s">
        <v>10</v>
      </c>
      <c r="I187" s="17" t="s">
        <v>10</v>
      </c>
      <c r="J187" s="17" t="s">
        <v>10</v>
      </c>
      <c r="K187" s="17" t="s">
        <v>10</v>
      </c>
      <c r="L187" s="81"/>
      <c r="M187" s="43"/>
      <c r="N187" s="43"/>
      <c r="O187" s="43"/>
      <c r="P187" s="43"/>
    </row>
    <row r="188" spans="1:16" x14ac:dyDescent="0.25">
      <c r="A188" s="80" t="s">
        <v>10</v>
      </c>
      <c r="B188" s="71" t="s">
        <v>10</v>
      </c>
      <c r="C188" s="292" t="s">
        <v>74</v>
      </c>
      <c r="D188" s="293"/>
      <c r="E188" s="293"/>
      <c r="F188" s="293"/>
      <c r="G188" s="293"/>
      <c r="H188" s="293"/>
      <c r="I188" s="293"/>
      <c r="J188" s="293"/>
      <c r="K188" s="294"/>
      <c r="L188" s="78"/>
      <c r="M188" s="191"/>
      <c r="N188" s="191"/>
      <c r="O188" s="192"/>
      <c r="P188" s="193"/>
    </row>
    <row r="189" spans="1:16" x14ac:dyDescent="0.25">
      <c r="A189" s="77" t="s">
        <v>10</v>
      </c>
      <c r="B189" s="60" t="s">
        <v>10</v>
      </c>
      <c r="C189" s="295" t="s">
        <v>75</v>
      </c>
      <c r="D189" s="296"/>
      <c r="E189" s="296"/>
      <c r="F189" s="296"/>
      <c r="G189" s="296"/>
      <c r="H189" s="296"/>
      <c r="I189" s="296"/>
      <c r="J189" s="296"/>
      <c r="K189" s="297"/>
      <c r="L189" s="68"/>
      <c r="M189" s="194"/>
      <c r="N189" s="194"/>
      <c r="O189" s="194"/>
      <c r="P189" s="194"/>
    </row>
    <row r="190" spans="1:16" x14ac:dyDescent="0.25">
      <c r="A190" s="1" t="s">
        <v>10</v>
      </c>
    </row>
    <row r="192" spans="1:16" ht="15.6" x14ac:dyDescent="0.25">
      <c r="A192" s="21" t="s">
        <v>13</v>
      </c>
      <c r="B192" s="22"/>
      <c r="C192" s="270"/>
      <c r="E192"/>
      <c r="J192" s="3" t="s">
        <v>15</v>
      </c>
      <c r="K192" s="22"/>
      <c r="L192" s="270"/>
      <c r="M192" s="270"/>
      <c r="N192" s="270"/>
    </row>
  </sheetData>
  <autoFilter ref="A12:P190"/>
  <mergeCells count="9">
    <mergeCell ref="C189:K189"/>
    <mergeCell ref="L10:P10"/>
    <mergeCell ref="C187:D187"/>
    <mergeCell ref="A1:P1"/>
    <mergeCell ref="N8:O8"/>
    <mergeCell ref="D10:D11"/>
    <mergeCell ref="E10:E11"/>
    <mergeCell ref="F10:K10"/>
    <mergeCell ref="C188:K188"/>
  </mergeCells>
  <phoneticPr fontId="12" type="noConversion"/>
  <pageMargins left="0.23622047244094491" right="0.15748031496062992" top="0.51181102362204722" bottom="0.31496062992125984" header="0.51181102362204722" footer="0.51181102362204722"/>
  <pageSetup paperSize="9" scale="7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V86"/>
  <sheetViews>
    <sheetView showZeros="0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9.6640625" customWidth="1"/>
    <col min="4" max="4" width="8.77734375" customWidth="1"/>
    <col min="5" max="5" width="10.77734375" customWidth="1"/>
    <col min="12" max="12" width="9.77734375" bestFit="1" customWidth="1"/>
    <col min="13" max="13" width="13" customWidth="1"/>
    <col min="14" max="16" width="10" customWidth="1"/>
  </cols>
  <sheetData>
    <row r="1" spans="1:17" s="6" customFormat="1" ht="15.6" x14ac:dyDescent="0.3">
      <c r="A1" s="298" t="s">
        <v>247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17" s="6" customFormat="1" ht="15.6" x14ac:dyDescent="0.3">
      <c r="A2" s="70"/>
      <c r="B2" s="70"/>
      <c r="C2" s="70"/>
      <c r="D2" s="70"/>
      <c r="E2" s="70"/>
      <c r="F2" s="70"/>
      <c r="G2" s="70" t="s">
        <v>32</v>
      </c>
      <c r="H2" s="70"/>
      <c r="I2" s="70"/>
      <c r="J2" s="70"/>
      <c r="K2" s="70"/>
      <c r="L2" s="70"/>
      <c r="M2" s="70"/>
      <c r="N2" s="70"/>
      <c r="O2" s="70"/>
      <c r="P2" s="70"/>
    </row>
    <row r="3" spans="1:17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17" s="6" customFormat="1" ht="15.6" x14ac:dyDescent="0.25">
      <c r="A4" s="8" t="s">
        <v>1</v>
      </c>
      <c r="B4" s="48"/>
    </row>
    <row r="5" spans="1:17" s="6" customFormat="1" ht="15.6" x14ac:dyDescent="0.25">
      <c r="A5" s="8" t="s">
        <v>2</v>
      </c>
      <c r="B5" s="48"/>
    </row>
    <row r="6" spans="1:17" s="6" customFormat="1" ht="15.6" x14ac:dyDescent="0.25">
      <c r="A6" s="8"/>
      <c r="B6" s="48"/>
    </row>
    <row r="7" spans="1:17" s="6" customFormat="1" ht="15.6" x14ac:dyDescent="0.25">
      <c r="A7" s="2"/>
      <c r="B7" s="48"/>
    </row>
    <row r="8" spans="1:17" s="6" customFormat="1" x14ac:dyDescent="0.25">
      <c r="A8" s="49"/>
      <c r="L8" s="6" t="s">
        <v>48</v>
      </c>
      <c r="N8" s="299">
        <f>P83</f>
        <v>0</v>
      </c>
      <c r="O8" s="299"/>
    </row>
    <row r="9" spans="1:17" s="6" customFormat="1" x14ac:dyDescent="0.25">
      <c r="A9" s="21"/>
      <c r="N9" s="279"/>
      <c r="O9" s="279"/>
    </row>
    <row r="10" spans="1:17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</row>
    <row r="11" spans="1:17" s="54" customFormat="1" ht="46.2" x14ac:dyDescent="0.25">
      <c r="A11" s="55" t="s">
        <v>7</v>
      </c>
      <c r="B11" s="56"/>
      <c r="C11" s="57" t="s">
        <v>55</v>
      </c>
      <c r="D11" s="285"/>
      <c r="E11" s="285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17" s="54" customFormat="1" ht="10.5" customHeight="1" x14ac:dyDescent="0.25">
      <c r="A12" s="117">
        <v>1</v>
      </c>
      <c r="B12" s="117">
        <v>2</v>
      </c>
      <c r="C12" s="117">
        <v>3</v>
      </c>
      <c r="D12" s="117">
        <v>4</v>
      </c>
      <c r="E12" s="117">
        <v>5</v>
      </c>
      <c r="F12" s="117">
        <v>6</v>
      </c>
      <c r="G12" s="117">
        <v>7</v>
      </c>
      <c r="H12" s="117">
        <v>8</v>
      </c>
      <c r="I12" s="117">
        <v>9</v>
      </c>
      <c r="J12" s="117">
        <v>10</v>
      </c>
      <c r="K12" s="117">
        <v>11</v>
      </c>
      <c r="L12" s="117">
        <v>12</v>
      </c>
      <c r="M12" s="117">
        <v>13</v>
      </c>
      <c r="N12" s="117">
        <v>14</v>
      </c>
      <c r="O12" s="117">
        <v>15</v>
      </c>
      <c r="P12" s="117">
        <v>16</v>
      </c>
    </row>
    <row r="13" spans="1:17" s="6" customFormat="1" x14ac:dyDescent="0.25">
      <c r="A13" s="73">
        <v>1</v>
      </c>
      <c r="B13" s="17"/>
      <c r="C13" s="17" t="s">
        <v>248</v>
      </c>
      <c r="D13" s="74" t="s">
        <v>249</v>
      </c>
      <c r="E13" s="98">
        <v>1</v>
      </c>
      <c r="F13" s="98"/>
      <c r="G13" s="98"/>
      <c r="H13" s="98"/>
      <c r="I13" s="98"/>
      <c r="J13" s="98"/>
      <c r="K13" s="75"/>
      <c r="L13" s="17"/>
      <c r="M13" s="75"/>
      <c r="N13" s="75"/>
      <c r="O13" s="75"/>
      <c r="P13" s="75"/>
    </row>
    <row r="14" spans="1:17" s="6" customFormat="1" x14ac:dyDescent="0.25">
      <c r="A14" s="73">
        <v>2</v>
      </c>
      <c r="B14" s="17"/>
      <c r="C14" s="17" t="s">
        <v>250</v>
      </c>
      <c r="D14" s="74" t="s">
        <v>249</v>
      </c>
      <c r="E14" s="98">
        <v>1</v>
      </c>
      <c r="F14" s="98"/>
      <c r="G14" s="98"/>
      <c r="H14" s="98"/>
      <c r="I14" s="98"/>
      <c r="J14" s="98"/>
      <c r="K14" s="75"/>
      <c r="L14" s="17"/>
      <c r="M14" s="75"/>
      <c r="N14" s="75"/>
      <c r="O14" s="75"/>
      <c r="P14" s="75"/>
    </row>
    <row r="15" spans="1:17" s="6" customFormat="1" x14ac:dyDescent="0.25">
      <c r="A15" s="73">
        <v>3</v>
      </c>
      <c r="B15" s="17"/>
      <c r="C15" s="17" t="s">
        <v>251</v>
      </c>
      <c r="D15" s="74" t="s">
        <v>249</v>
      </c>
      <c r="E15" s="98">
        <v>1</v>
      </c>
      <c r="F15" s="98"/>
      <c r="G15" s="98"/>
      <c r="H15" s="98"/>
      <c r="I15" s="98"/>
      <c r="J15" s="98"/>
      <c r="K15" s="75"/>
      <c r="L15" s="17"/>
      <c r="M15" s="75"/>
      <c r="N15" s="75"/>
      <c r="O15" s="75"/>
      <c r="P15" s="75"/>
    </row>
    <row r="16" spans="1:17" s="6" customFormat="1" x14ac:dyDescent="0.25">
      <c r="A16" s="73">
        <v>4</v>
      </c>
      <c r="B16" s="17"/>
      <c r="C16" s="17" t="s">
        <v>252</v>
      </c>
      <c r="D16" s="74" t="s">
        <v>249</v>
      </c>
      <c r="E16" s="98">
        <v>1</v>
      </c>
      <c r="F16" s="98"/>
      <c r="G16" s="98"/>
      <c r="H16" s="98"/>
      <c r="I16" s="98"/>
      <c r="J16" s="98"/>
      <c r="K16" s="75"/>
      <c r="L16" s="17"/>
      <c r="M16" s="75"/>
      <c r="N16" s="75"/>
      <c r="O16" s="75"/>
      <c r="P16" s="75"/>
    </row>
    <row r="17" spans="1:16" s="6" customFormat="1" x14ac:dyDescent="0.25">
      <c r="A17" s="73">
        <v>5</v>
      </c>
      <c r="B17" s="17"/>
      <c r="C17" s="17" t="s">
        <v>253</v>
      </c>
      <c r="D17" s="74" t="s">
        <v>249</v>
      </c>
      <c r="E17" s="98">
        <v>1</v>
      </c>
      <c r="F17" s="98"/>
      <c r="G17" s="98"/>
      <c r="H17" s="98"/>
      <c r="I17" s="98"/>
      <c r="J17" s="98"/>
      <c r="K17" s="75"/>
      <c r="L17" s="17"/>
      <c r="M17" s="75"/>
      <c r="N17" s="75"/>
      <c r="O17" s="75"/>
      <c r="P17" s="75"/>
    </row>
    <row r="18" spans="1:16" s="6" customFormat="1" x14ac:dyDescent="0.25">
      <c r="A18" s="73">
        <v>6</v>
      </c>
      <c r="B18" s="17"/>
      <c r="C18" s="17" t="s">
        <v>254</v>
      </c>
      <c r="D18" s="74" t="s">
        <v>249</v>
      </c>
      <c r="E18" s="98">
        <v>1</v>
      </c>
      <c r="F18" s="98"/>
      <c r="G18" s="98"/>
      <c r="H18" s="98"/>
      <c r="I18" s="98"/>
      <c r="J18" s="98"/>
      <c r="K18" s="75"/>
      <c r="L18" s="17"/>
      <c r="M18" s="75"/>
      <c r="N18" s="75"/>
      <c r="O18" s="75"/>
      <c r="P18" s="75"/>
    </row>
    <row r="19" spans="1:16" s="6" customFormat="1" x14ac:dyDescent="0.25">
      <c r="A19" s="73">
        <v>7</v>
      </c>
      <c r="B19" s="17"/>
      <c r="C19" s="17" t="s">
        <v>255</v>
      </c>
      <c r="D19" s="74" t="s">
        <v>65</v>
      </c>
      <c r="E19" s="98">
        <v>50</v>
      </c>
      <c r="F19" s="98"/>
      <c r="G19" s="98"/>
      <c r="H19" s="98"/>
      <c r="I19" s="98"/>
      <c r="J19" s="98"/>
      <c r="K19" s="75"/>
      <c r="L19" s="17"/>
      <c r="M19" s="75"/>
      <c r="N19" s="75"/>
      <c r="O19" s="75"/>
      <c r="P19" s="75"/>
    </row>
    <row r="20" spans="1:16" s="6" customFormat="1" x14ac:dyDescent="0.25">
      <c r="A20" s="73">
        <v>8</v>
      </c>
      <c r="B20" s="17"/>
      <c r="C20" s="17" t="s">
        <v>256</v>
      </c>
      <c r="D20" s="74" t="s">
        <v>65</v>
      </c>
      <c r="E20" s="98">
        <v>215</v>
      </c>
      <c r="F20" s="98"/>
      <c r="G20" s="98"/>
      <c r="H20" s="98"/>
      <c r="I20" s="98"/>
      <c r="J20" s="98"/>
      <c r="K20" s="75"/>
      <c r="L20" s="17"/>
      <c r="M20" s="75"/>
      <c r="N20" s="75"/>
      <c r="O20" s="75"/>
      <c r="P20" s="75"/>
    </row>
    <row r="21" spans="1:16" s="6" customFormat="1" x14ac:dyDescent="0.25">
      <c r="A21" s="73">
        <v>9</v>
      </c>
      <c r="B21" s="17"/>
      <c r="C21" s="17" t="s">
        <v>257</v>
      </c>
      <c r="D21" s="74" t="s">
        <v>65</v>
      </c>
      <c r="E21" s="98">
        <v>48</v>
      </c>
      <c r="F21" s="98"/>
      <c r="G21" s="98"/>
      <c r="H21" s="98"/>
      <c r="I21" s="98"/>
      <c r="J21" s="98"/>
      <c r="K21" s="75"/>
      <c r="L21" s="17"/>
      <c r="M21" s="75"/>
      <c r="N21" s="75"/>
      <c r="O21" s="75"/>
      <c r="P21" s="75"/>
    </row>
    <row r="22" spans="1:16" s="6" customFormat="1" x14ac:dyDescent="0.25">
      <c r="A22" s="73">
        <v>10</v>
      </c>
      <c r="B22" s="17"/>
      <c r="C22" s="17" t="s">
        <v>258</v>
      </c>
      <c r="D22" s="74" t="s">
        <v>65</v>
      </c>
      <c r="E22" s="98">
        <v>100</v>
      </c>
      <c r="F22" s="98"/>
      <c r="G22" s="98"/>
      <c r="H22" s="98"/>
      <c r="I22" s="98"/>
      <c r="J22" s="98"/>
      <c r="K22" s="75"/>
      <c r="L22" s="17"/>
      <c r="M22" s="75"/>
      <c r="N22" s="75"/>
      <c r="O22" s="75"/>
      <c r="P22" s="75"/>
    </row>
    <row r="23" spans="1:16" s="6" customFormat="1" x14ac:dyDescent="0.25">
      <c r="A23" s="73">
        <v>11</v>
      </c>
      <c r="B23" s="17"/>
      <c r="C23" s="17" t="s">
        <v>259</v>
      </c>
      <c r="D23" s="74" t="s">
        <v>65</v>
      </c>
      <c r="E23" s="98">
        <v>365</v>
      </c>
      <c r="F23" s="98"/>
      <c r="G23" s="98"/>
      <c r="H23" s="98"/>
      <c r="I23" s="98"/>
      <c r="J23" s="98"/>
      <c r="K23" s="75"/>
      <c r="L23" s="17"/>
      <c r="M23" s="75"/>
      <c r="N23" s="75"/>
      <c r="O23" s="75"/>
      <c r="P23" s="75"/>
    </row>
    <row r="24" spans="1:16" s="6" customFormat="1" x14ac:dyDescent="0.25">
      <c r="A24" s="73">
        <v>12</v>
      </c>
      <c r="B24" s="17"/>
      <c r="C24" s="17" t="s">
        <v>260</v>
      </c>
      <c r="D24" s="74" t="s">
        <v>65</v>
      </c>
      <c r="E24" s="98">
        <v>2420</v>
      </c>
      <c r="F24" s="98"/>
      <c r="G24" s="98"/>
      <c r="H24" s="98"/>
      <c r="I24" s="98"/>
      <c r="J24" s="98"/>
      <c r="K24" s="75"/>
      <c r="L24" s="17"/>
      <c r="M24" s="75"/>
      <c r="N24" s="75"/>
      <c r="O24" s="75"/>
      <c r="P24" s="75"/>
    </row>
    <row r="25" spans="1:16" s="6" customFormat="1" x14ac:dyDescent="0.25">
      <c r="A25" s="73">
        <v>13</v>
      </c>
      <c r="B25" s="17"/>
      <c r="C25" s="17" t="s">
        <v>261</v>
      </c>
      <c r="D25" s="74" t="s">
        <v>65</v>
      </c>
      <c r="E25" s="98">
        <v>2090</v>
      </c>
      <c r="F25" s="98"/>
      <c r="G25" s="98"/>
      <c r="H25" s="98"/>
      <c r="I25" s="98"/>
      <c r="J25" s="98"/>
      <c r="K25" s="75"/>
      <c r="L25" s="17"/>
      <c r="M25" s="75"/>
      <c r="N25" s="75"/>
      <c r="O25" s="75"/>
      <c r="P25" s="75"/>
    </row>
    <row r="26" spans="1:16" s="6" customFormat="1" x14ac:dyDescent="0.25">
      <c r="A26" s="73">
        <v>14</v>
      </c>
      <c r="B26" s="17"/>
      <c r="C26" s="17" t="s">
        <v>262</v>
      </c>
      <c r="D26" s="74" t="s">
        <v>65</v>
      </c>
      <c r="E26" s="98">
        <v>107</v>
      </c>
      <c r="F26" s="98"/>
      <c r="G26" s="98"/>
      <c r="H26" s="98"/>
      <c r="I26" s="98"/>
      <c r="J26" s="98"/>
      <c r="K26" s="75"/>
      <c r="L26" s="17"/>
      <c r="M26" s="75"/>
      <c r="N26" s="75"/>
      <c r="O26" s="75"/>
      <c r="P26" s="75"/>
    </row>
    <row r="27" spans="1:16" s="6" customFormat="1" x14ac:dyDescent="0.25">
      <c r="A27" s="73">
        <v>15</v>
      </c>
      <c r="B27" s="17"/>
      <c r="C27" s="17" t="s">
        <v>263</v>
      </c>
      <c r="D27" s="74" t="s">
        <v>65</v>
      </c>
      <c r="E27" s="98">
        <v>224</v>
      </c>
      <c r="F27" s="98"/>
      <c r="G27" s="98"/>
      <c r="H27" s="98"/>
      <c r="I27" s="98"/>
      <c r="J27" s="98"/>
      <c r="K27" s="75"/>
      <c r="L27" s="17"/>
      <c r="M27" s="75"/>
      <c r="N27" s="75"/>
      <c r="O27" s="75"/>
      <c r="P27" s="75"/>
    </row>
    <row r="28" spans="1:16" s="6" customFormat="1" x14ac:dyDescent="0.25">
      <c r="A28" s="73"/>
      <c r="B28" s="17"/>
      <c r="C28" s="17" t="s">
        <v>264</v>
      </c>
      <c r="D28" s="74" t="s">
        <v>65</v>
      </c>
      <c r="E28" s="98">
        <v>360</v>
      </c>
      <c r="F28" s="98"/>
      <c r="G28" s="98"/>
      <c r="H28" s="98"/>
      <c r="I28" s="98"/>
      <c r="J28" s="98"/>
      <c r="K28" s="75"/>
      <c r="L28" s="17"/>
      <c r="M28" s="75"/>
      <c r="N28" s="75"/>
      <c r="O28" s="75"/>
      <c r="P28" s="75"/>
    </row>
    <row r="29" spans="1:16" s="6" customFormat="1" x14ac:dyDescent="0.25">
      <c r="A29" s="73">
        <v>16</v>
      </c>
      <c r="B29" s="17"/>
      <c r="C29" s="17" t="s">
        <v>265</v>
      </c>
      <c r="D29" s="74" t="s">
        <v>65</v>
      </c>
      <c r="E29" s="98">
        <v>30</v>
      </c>
      <c r="F29" s="98"/>
      <c r="G29" s="98"/>
      <c r="H29" s="98"/>
      <c r="I29" s="98"/>
      <c r="J29" s="98"/>
      <c r="K29" s="75"/>
      <c r="L29" s="17"/>
      <c r="M29" s="75"/>
      <c r="N29" s="75"/>
      <c r="O29" s="75"/>
      <c r="P29" s="75"/>
    </row>
    <row r="30" spans="1:16" s="6" customFormat="1" x14ac:dyDescent="0.25">
      <c r="A30" s="73">
        <v>17</v>
      </c>
      <c r="B30" s="17"/>
      <c r="C30" s="17" t="s">
        <v>266</v>
      </c>
      <c r="D30" s="74" t="s">
        <v>65</v>
      </c>
      <c r="E30" s="98">
        <v>1850</v>
      </c>
      <c r="F30" s="98"/>
      <c r="G30" s="98"/>
      <c r="H30" s="98"/>
      <c r="I30" s="98"/>
      <c r="J30" s="98"/>
      <c r="K30" s="75"/>
      <c r="L30" s="17"/>
      <c r="M30" s="75"/>
      <c r="N30" s="75"/>
      <c r="O30" s="75"/>
      <c r="P30" s="75"/>
    </row>
    <row r="31" spans="1:16" s="6" customFormat="1" x14ac:dyDescent="0.25">
      <c r="A31" s="73">
        <v>18</v>
      </c>
      <c r="B31" s="17"/>
      <c r="C31" s="17" t="s">
        <v>267</v>
      </c>
      <c r="D31" s="74" t="s">
        <v>65</v>
      </c>
      <c r="E31" s="98">
        <v>2000</v>
      </c>
      <c r="F31" s="98"/>
      <c r="G31" s="98"/>
      <c r="H31" s="98"/>
      <c r="I31" s="98"/>
      <c r="J31" s="98"/>
      <c r="K31" s="75"/>
      <c r="L31" s="17"/>
      <c r="M31" s="75"/>
      <c r="N31" s="75"/>
      <c r="O31" s="75"/>
      <c r="P31" s="75"/>
    </row>
    <row r="32" spans="1:16" s="6" customFormat="1" x14ac:dyDescent="0.25">
      <c r="A32" s="73">
        <v>19</v>
      </c>
      <c r="B32" s="17"/>
      <c r="C32" s="17" t="s">
        <v>268</v>
      </c>
      <c r="D32" s="74" t="s">
        <v>65</v>
      </c>
      <c r="E32" s="98">
        <v>50</v>
      </c>
      <c r="F32" s="98"/>
      <c r="G32" s="98"/>
      <c r="H32" s="98"/>
      <c r="I32" s="98"/>
      <c r="J32" s="98"/>
      <c r="K32" s="75"/>
      <c r="L32" s="17"/>
      <c r="M32" s="75"/>
      <c r="N32" s="75"/>
      <c r="O32" s="75"/>
      <c r="P32" s="75"/>
    </row>
    <row r="33" spans="1:16" s="6" customFormat="1" x14ac:dyDescent="0.25">
      <c r="A33" s="73">
        <v>20</v>
      </c>
      <c r="B33" s="17"/>
      <c r="C33" s="17" t="s">
        <v>269</v>
      </c>
      <c r="D33" s="74" t="s">
        <v>65</v>
      </c>
      <c r="E33" s="98">
        <v>75</v>
      </c>
      <c r="F33" s="98"/>
      <c r="G33" s="98"/>
      <c r="H33" s="98"/>
      <c r="I33" s="98"/>
      <c r="J33" s="98"/>
      <c r="K33" s="75"/>
      <c r="L33" s="17"/>
      <c r="M33" s="75"/>
      <c r="N33" s="75"/>
      <c r="O33" s="75"/>
      <c r="P33" s="75"/>
    </row>
    <row r="34" spans="1:16" s="6" customFormat="1" x14ac:dyDescent="0.25">
      <c r="A34" s="73">
        <v>21</v>
      </c>
      <c r="B34" s="17"/>
      <c r="C34" s="17" t="s">
        <v>270</v>
      </c>
      <c r="D34" s="74" t="s">
        <v>65</v>
      </c>
      <c r="E34" s="98">
        <v>12</v>
      </c>
      <c r="F34" s="98"/>
      <c r="G34" s="98"/>
      <c r="H34" s="98"/>
      <c r="I34" s="98"/>
      <c r="J34" s="98"/>
      <c r="K34" s="75"/>
      <c r="L34" s="17"/>
      <c r="M34" s="75"/>
      <c r="N34" s="75"/>
      <c r="O34" s="75"/>
      <c r="P34" s="75"/>
    </row>
    <row r="35" spans="1:16" s="6" customFormat="1" x14ac:dyDescent="0.25">
      <c r="A35" s="73">
        <v>22</v>
      </c>
      <c r="B35" s="17"/>
      <c r="C35" s="17" t="s">
        <v>271</v>
      </c>
      <c r="D35" s="74" t="s">
        <v>65</v>
      </c>
      <c r="E35" s="98">
        <v>1</v>
      </c>
      <c r="F35" s="98"/>
      <c r="G35" s="98"/>
      <c r="H35" s="98"/>
      <c r="I35" s="98"/>
      <c r="J35" s="98"/>
      <c r="K35" s="75"/>
      <c r="L35" s="17"/>
      <c r="M35" s="75"/>
      <c r="N35" s="75"/>
      <c r="O35" s="75"/>
      <c r="P35" s="75"/>
    </row>
    <row r="36" spans="1:16" s="6" customFormat="1" x14ac:dyDescent="0.25">
      <c r="A36" s="73">
        <v>23</v>
      </c>
      <c r="B36" s="17"/>
      <c r="C36" s="17" t="s">
        <v>272</v>
      </c>
      <c r="D36" s="74" t="s">
        <v>65</v>
      </c>
      <c r="E36" s="98">
        <v>80</v>
      </c>
      <c r="F36" s="98"/>
      <c r="G36" s="98"/>
      <c r="H36" s="98"/>
      <c r="I36" s="98"/>
      <c r="J36" s="98"/>
      <c r="K36" s="75"/>
      <c r="L36" s="17"/>
      <c r="M36" s="75"/>
      <c r="N36" s="75"/>
      <c r="O36" s="75"/>
      <c r="P36" s="75"/>
    </row>
    <row r="37" spans="1:16" s="6" customFormat="1" x14ac:dyDescent="0.25">
      <c r="A37" s="73">
        <v>24</v>
      </c>
      <c r="B37" s="17"/>
      <c r="C37" s="17" t="s">
        <v>273</v>
      </c>
      <c r="D37" s="74" t="s">
        <v>65</v>
      </c>
      <c r="E37" s="98">
        <v>100</v>
      </c>
      <c r="F37" s="98"/>
      <c r="G37" s="98"/>
      <c r="H37" s="98"/>
      <c r="I37" s="98"/>
      <c r="J37" s="98"/>
      <c r="K37" s="75"/>
      <c r="L37" s="17"/>
      <c r="M37" s="75"/>
      <c r="N37" s="75"/>
      <c r="O37" s="75"/>
      <c r="P37" s="75"/>
    </row>
    <row r="38" spans="1:16" s="6" customFormat="1" x14ac:dyDescent="0.25">
      <c r="A38" s="73">
        <v>25</v>
      </c>
      <c r="B38" s="17"/>
      <c r="C38" s="17" t="s">
        <v>274</v>
      </c>
      <c r="D38" s="74" t="s">
        <v>275</v>
      </c>
      <c r="E38" s="98">
        <v>66</v>
      </c>
      <c r="F38" s="98"/>
      <c r="G38" s="98"/>
      <c r="H38" s="98"/>
      <c r="I38" s="98"/>
      <c r="J38" s="98"/>
      <c r="K38" s="75"/>
      <c r="L38" s="17"/>
      <c r="M38" s="75"/>
      <c r="N38" s="75"/>
      <c r="O38" s="75"/>
      <c r="P38" s="75"/>
    </row>
    <row r="39" spans="1:16" s="6" customFormat="1" x14ac:dyDescent="0.25">
      <c r="A39" s="73">
        <v>26</v>
      </c>
      <c r="B39" s="17"/>
      <c r="C39" s="17" t="s">
        <v>276</v>
      </c>
      <c r="D39" s="74" t="s">
        <v>275</v>
      </c>
      <c r="E39" s="98">
        <v>2</v>
      </c>
      <c r="F39" s="98"/>
      <c r="G39" s="98"/>
      <c r="H39" s="98"/>
      <c r="I39" s="98"/>
      <c r="J39" s="98"/>
      <c r="K39" s="75"/>
      <c r="L39" s="17"/>
      <c r="M39" s="75"/>
      <c r="N39" s="75"/>
      <c r="O39" s="75"/>
      <c r="P39" s="75"/>
    </row>
    <row r="40" spans="1:16" s="6" customFormat="1" x14ac:dyDescent="0.25">
      <c r="A40" s="73">
        <v>27</v>
      </c>
      <c r="B40" s="17"/>
      <c r="C40" s="17" t="s">
        <v>277</v>
      </c>
      <c r="D40" s="74" t="s">
        <v>275</v>
      </c>
      <c r="E40" s="98">
        <v>5</v>
      </c>
      <c r="F40" s="98"/>
      <c r="G40" s="98"/>
      <c r="H40" s="98"/>
      <c r="I40" s="98"/>
      <c r="J40" s="98"/>
      <c r="K40" s="75"/>
      <c r="L40" s="17"/>
      <c r="M40" s="75"/>
      <c r="N40" s="75"/>
      <c r="O40" s="75"/>
      <c r="P40" s="75"/>
    </row>
    <row r="41" spans="1:16" s="6" customFormat="1" x14ac:dyDescent="0.25">
      <c r="A41" s="73">
        <v>28</v>
      </c>
      <c r="B41" s="17"/>
      <c r="C41" s="17" t="s">
        <v>278</v>
      </c>
      <c r="D41" s="74" t="s">
        <v>275</v>
      </c>
      <c r="E41" s="98">
        <v>15</v>
      </c>
      <c r="F41" s="98"/>
      <c r="G41" s="98"/>
      <c r="H41" s="98"/>
      <c r="I41" s="98"/>
      <c r="J41" s="98"/>
      <c r="K41" s="75"/>
      <c r="L41" s="17"/>
      <c r="M41" s="75"/>
      <c r="N41" s="75"/>
      <c r="O41" s="75"/>
      <c r="P41" s="75"/>
    </row>
    <row r="42" spans="1:16" s="6" customFormat="1" x14ac:dyDescent="0.25">
      <c r="A42" s="73">
        <v>29</v>
      </c>
      <c r="B42" s="17"/>
      <c r="C42" s="17" t="s">
        <v>279</v>
      </c>
      <c r="D42" s="74" t="s">
        <v>275</v>
      </c>
      <c r="E42" s="98">
        <v>6</v>
      </c>
      <c r="F42" s="98"/>
      <c r="G42" s="98"/>
      <c r="H42" s="98"/>
      <c r="I42" s="98"/>
      <c r="J42" s="98"/>
      <c r="K42" s="75"/>
      <c r="L42" s="17"/>
      <c r="M42" s="75"/>
      <c r="N42" s="75"/>
      <c r="O42" s="75"/>
      <c r="P42" s="75"/>
    </row>
    <row r="43" spans="1:16" s="6" customFormat="1" x14ac:dyDescent="0.25">
      <c r="A43" s="73">
        <v>30</v>
      </c>
      <c r="B43" s="17"/>
      <c r="C43" s="17" t="s">
        <v>280</v>
      </c>
      <c r="D43" s="74" t="s">
        <v>275</v>
      </c>
      <c r="E43" s="98">
        <v>12</v>
      </c>
      <c r="F43" s="98"/>
      <c r="G43" s="98"/>
      <c r="H43" s="98"/>
      <c r="I43" s="98"/>
      <c r="J43" s="98"/>
      <c r="K43" s="75"/>
      <c r="L43" s="17"/>
      <c r="M43" s="75"/>
      <c r="N43" s="75"/>
      <c r="O43" s="75"/>
      <c r="P43" s="75"/>
    </row>
    <row r="44" spans="1:16" s="6" customFormat="1" x14ac:dyDescent="0.25">
      <c r="A44" s="73">
        <v>31</v>
      </c>
      <c r="B44" s="17"/>
      <c r="C44" s="17" t="s">
        <v>281</v>
      </c>
      <c r="D44" s="74" t="s">
        <v>282</v>
      </c>
      <c r="E44" s="98">
        <v>16</v>
      </c>
      <c r="F44" s="98"/>
      <c r="G44" s="98"/>
      <c r="H44" s="98"/>
      <c r="I44" s="98"/>
      <c r="J44" s="98"/>
      <c r="K44" s="75"/>
      <c r="L44" s="17"/>
      <c r="M44" s="75"/>
      <c r="N44" s="75"/>
      <c r="O44" s="75"/>
      <c r="P44" s="75"/>
    </row>
    <row r="45" spans="1:16" s="6" customFormat="1" x14ac:dyDescent="0.25">
      <c r="A45" s="73">
        <v>32</v>
      </c>
      <c r="B45" s="17"/>
      <c r="C45" s="17" t="s">
        <v>283</v>
      </c>
      <c r="D45" s="74" t="s">
        <v>275</v>
      </c>
      <c r="E45" s="98">
        <v>42</v>
      </c>
      <c r="F45" s="98"/>
      <c r="G45" s="98"/>
      <c r="H45" s="98"/>
      <c r="I45" s="98"/>
      <c r="J45" s="98"/>
      <c r="K45" s="75"/>
      <c r="L45" s="17"/>
      <c r="M45" s="75"/>
      <c r="N45" s="75"/>
      <c r="O45" s="75"/>
      <c r="P45" s="75"/>
    </row>
    <row r="46" spans="1:16" s="6" customFormat="1" x14ac:dyDescent="0.25">
      <c r="A46" s="73">
        <v>33</v>
      </c>
      <c r="B46" s="17"/>
      <c r="C46" s="17" t="s">
        <v>284</v>
      </c>
      <c r="D46" s="74" t="s">
        <v>275</v>
      </c>
      <c r="E46" s="98">
        <v>3</v>
      </c>
      <c r="F46" s="98"/>
      <c r="G46" s="98"/>
      <c r="H46" s="98"/>
      <c r="I46" s="98"/>
      <c r="J46" s="98"/>
      <c r="K46" s="75"/>
      <c r="L46" s="17"/>
      <c r="M46" s="75"/>
      <c r="N46" s="75"/>
      <c r="O46" s="75"/>
      <c r="P46" s="75"/>
    </row>
    <row r="47" spans="1:16" s="6" customFormat="1" x14ac:dyDescent="0.25">
      <c r="A47" s="73">
        <v>34</v>
      </c>
      <c r="B47" s="17"/>
      <c r="C47" s="17" t="s">
        <v>285</v>
      </c>
      <c r="D47" s="74" t="s">
        <v>275</v>
      </c>
      <c r="E47" s="98">
        <v>1</v>
      </c>
      <c r="F47" s="98"/>
      <c r="G47" s="98"/>
      <c r="H47" s="98"/>
      <c r="I47" s="98"/>
      <c r="J47" s="98"/>
      <c r="K47" s="75"/>
      <c r="L47" s="17"/>
      <c r="M47" s="75"/>
      <c r="N47" s="75"/>
      <c r="O47" s="75"/>
      <c r="P47" s="75"/>
    </row>
    <row r="48" spans="1:16" s="6" customFormat="1" x14ac:dyDescent="0.25">
      <c r="A48" s="73">
        <v>35</v>
      </c>
      <c r="B48" s="17"/>
      <c r="C48" s="17" t="s">
        <v>286</v>
      </c>
      <c r="D48" s="74" t="s">
        <v>275</v>
      </c>
      <c r="E48" s="98">
        <v>6</v>
      </c>
      <c r="F48" s="98"/>
      <c r="G48" s="98"/>
      <c r="H48" s="98"/>
      <c r="I48" s="98"/>
      <c r="J48" s="98"/>
      <c r="K48" s="75"/>
      <c r="L48" s="17"/>
      <c r="M48" s="75"/>
      <c r="N48" s="75"/>
      <c r="O48" s="75"/>
      <c r="P48" s="75"/>
    </row>
    <row r="49" spans="1:16" s="6" customFormat="1" x14ac:dyDescent="0.25">
      <c r="A49" s="73">
        <v>36</v>
      </c>
      <c r="B49" s="17"/>
      <c r="C49" s="17" t="s">
        <v>287</v>
      </c>
      <c r="D49" s="74" t="s">
        <v>275</v>
      </c>
      <c r="E49" s="98">
        <v>1</v>
      </c>
      <c r="F49" s="98"/>
      <c r="G49" s="98"/>
      <c r="H49" s="98"/>
      <c r="I49" s="98"/>
      <c r="J49" s="98"/>
      <c r="K49" s="75"/>
      <c r="L49" s="17"/>
      <c r="M49" s="75"/>
      <c r="N49" s="75"/>
      <c r="O49" s="75"/>
      <c r="P49" s="75"/>
    </row>
    <row r="50" spans="1:16" s="6" customFormat="1" x14ac:dyDescent="0.25">
      <c r="A50" s="73">
        <v>37</v>
      </c>
      <c r="B50" s="17"/>
      <c r="C50" s="17" t="s">
        <v>288</v>
      </c>
      <c r="D50" s="74" t="s">
        <v>275</v>
      </c>
      <c r="E50" s="98">
        <v>2</v>
      </c>
      <c r="F50" s="98"/>
      <c r="G50" s="98"/>
      <c r="H50" s="98"/>
      <c r="I50" s="98"/>
      <c r="J50" s="98"/>
      <c r="K50" s="75"/>
      <c r="L50" s="17"/>
      <c r="M50" s="75"/>
      <c r="N50" s="75"/>
      <c r="O50" s="75"/>
      <c r="P50" s="75"/>
    </row>
    <row r="51" spans="1:16" s="6" customFormat="1" x14ac:dyDescent="0.25">
      <c r="A51" s="73">
        <v>38</v>
      </c>
      <c r="B51" s="17"/>
      <c r="C51" s="17" t="s">
        <v>289</v>
      </c>
      <c r="D51" s="74" t="s">
        <v>275</v>
      </c>
      <c r="E51" s="98">
        <v>12</v>
      </c>
      <c r="F51" s="98"/>
      <c r="G51" s="98"/>
      <c r="H51" s="98"/>
      <c r="I51" s="98"/>
      <c r="J51" s="98"/>
      <c r="K51" s="75"/>
      <c r="L51" s="17"/>
      <c r="M51" s="75"/>
      <c r="N51" s="75"/>
      <c r="O51" s="75"/>
      <c r="P51" s="75"/>
    </row>
    <row r="52" spans="1:16" s="6" customFormat="1" x14ac:dyDescent="0.25">
      <c r="A52" s="73">
        <v>39</v>
      </c>
      <c r="B52" s="17"/>
      <c r="C52" s="17" t="s">
        <v>290</v>
      </c>
      <c r="D52" s="74" t="s">
        <v>275</v>
      </c>
      <c r="E52" s="98">
        <v>2</v>
      </c>
      <c r="F52" s="98"/>
      <c r="G52" s="98"/>
      <c r="H52" s="98"/>
      <c r="I52" s="98"/>
      <c r="J52" s="98"/>
      <c r="K52" s="75"/>
      <c r="L52" s="17"/>
      <c r="M52" s="75"/>
      <c r="N52" s="75"/>
      <c r="O52" s="75"/>
      <c r="P52" s="75"/>
    </row>
    <row r="53" spans="1:16" s="6" customFormat="1" x14ac:dyDescent="0.25">
      <c r="A53" s="73">
        <v>40</v>
      </c>
      <c r="B53" s="17"/>
      <c r="C53" s="17" t="s">
        <v>291</v>
      </c>
      <c r="D53" s="74" t="s">
        <v>275</v>
      </c>
      <c r="E53" s="98">
        <v>6</v>
      </c>
      <c r="F53" s="98"/>
      <c r="G53" s="98"/>
      <c r="H53" s="98"/>
      <c r="I53" s="98"/>
      <c r="J53" s="98"/>
      <c r="K53" s="75"/>
      <c r="L53" s="17"/>
      <c r="M53" s="75"/>
      <c r="N53" s="75"/>
      <c r="O53" s="75"/>
      <c r="P53" s="75"/>
    </row>
    <row r="54" spans="1:16" s="6" customFormat="1" x14ac:dyDescent="0.25">
      <c r="A54" s="73">
        <v>41</v>
      </c>
      <c r="B54" s="17"/>
      <c r="C54" s="17" t="s">
        <v>292</v>
      </c>
      <c r="D54" s="74" t="s">
        <v>275</v>
      </c>
      <c r="E54" s="98">
        <v>9</v>
      </c>
      <c r="F54" s="98"/>
      <c r="G54" s="98"/>
      <c r="H54" s="98"/>
      <c r="I54" s="98"/>
      <c r="J54" s="98"/>
      <c r="K54" s="75"/>
      <c r="L54" s="17"/>
      <c r="M54" s="75"/>
      <c r="N54" s="75"/>
      <c r="O54" s="75"/>
      <c r="P54" s="75"/>
    </row>
    <row r="55" spans="1:16" s="6" customFormat="1" x14ac:dyDescent="0.25">
      <c r="A55" s="73">
        <v>42</v>
      </c>
      <c r="B55" s="17"/>
      <c r="C55" s="17" t="s">
        <v>293</v>
      </c>
      <c r="D55" s="74" t="s">
        <v>275</v>
      </c>
      <c r="E55" s="98">
        <v>53</v>
      </c>
      <c r="F55" s="98"/>
      <c r="G55" s="98"/>
      <c r="H55" s="98"/>
      <c r="I55" s="98"/>
      <c r="J55" s="98"/>
      <c r="K55" s="75"/>
      <c r="L55" s="17"/>
      <c r="M55" s="75"/>
      <c r="N55" s="75"/>
      <c r="O55" s="75"/>
      <c r="P55" s="75"/>
    </row>
    <row r="56" spans="1:16" s="6" customFormat="1" x14ac:dyDescent="0.25">
      <c r="A56" s="73">
        <v>43</v>
      </c>
      <c r="B56" s="17"/>
      <c r="C56" s="17" t="s">
        <v>294</v>
      </c>
      <c r="D56" s="74" t="s">
        <v>275</v>
      </c>
      <c r="E56" s="98">
        <v>15</v>
      </c>
      <c r="F56" s="98"/>
      <c r="G56" s="98"/>
      <c r="H56" s="98"/>
      <c r="I56" s="98"/>
      <c r="J56" s="98"/>
      <c r="K56" s="75"/>
      <c r="L56" s="17"/>
      <c r="M56" s="75"/>
      <c r="N56" s="75"/>
      <c r="O56" s="75"/>
      <c r="P56" s="75"/>
    </row>
    <row r="57" spans="1:16" s="6" customFormat="1" x14ac:dyDescent="0.25">
      <c r="A57" s="73">
        <v>44</v>
      </c>
      <c r="B57" s="17"/>
      <c r="C57" s="17" t="s">
        <v>295</v>
      </c>
      <c r="D57" s="74" t="s">
        <v>275</v>
      </c>
      <c r="E57" s="98">
        <v>10</v>
      </c>
      <c r="F57" s="98"/>
      <c r="G57" s="98"/>
      <c r="H57" s="98"/>
      <c r="I57" s="98"/>
      <c r="J57" s="98"/>
      <c r="K57" s="75"/>
      <c r="L57" s="17"/>
      <c r="M57" s="75"/>
      <c r="N57" s="75"/>
      <c r="O57" s="75"/>
      <c r="P57" s="75"/>
    </row>
    <row r="58" spans="1:16" s="6" customFormat="1" x14ac:dyDescent="0.25">
      <c r="A58" s="73">
        <v>45</v>
      </c>
      <c r="B58" s="17"/>
      <c r="C58" s="17" t="s">
        <v>271</v>
      </c>
      <c r="D58" s="74" t="s">
        <v>275</v>
      </c>
      <c r="E58" s="98">
        <v>1</v>
      </c>
      <c r="F58" s="98"/>
      <c r="G58" s="98"/>
      <c r="H58" s="98"/>
      <c r="I58" s="98"/>
      <c r="J58" s="98"/>
      <c r="K58" s="75"/>
      <c r="L58" s="17"/>
      <c r="M58" s="75"/>
      <c r="N58" s="75"/>
      <c r="O58" s="75"/>
      <c r="P58" s="75"/>
    </row>
    <row r="59" spans="1:16" s="6" customFormat="1" x14ac:dyDescent="0.25">
      <c r="A59" s="73">
        <v>46</v>
      </c>
      <c r="B59" s="17"/>
      <c r="C59" s="17" t="s">
        <v>296</v>
      </c>
      <c r="D59" s="74" t="s">
        <v>275</v>
      </c>
      <c r="E59" s="98">
        <v>25</v>
      </c>
      <c r="F59" s="98"/>
      <c r="G59" s="98"/>
      <c r="H59" s="98"/>
      <c r="I59" s="98"/>
      <c r="J59" s="98"/>
      <c r="K59" s="75"/>
      <c r="L59" s="17"/>
      <c r="M59" s="75"/>
      <c r="N59" s="75"/>
      <c r="O59" s="75"/>
      <c r="P59" s="75"/>
    </row>
    <row r="60" spans="1:16" s="6" customFormat="1" x14ac:dyDescent="0.25">
      <c r="A60" s="73">
        <v>47</v>
      </c>
      <c r="B60" s="17"/>
      <c r="C60" s="17" t="s">
        <v>297</v>
      </c>
      <c r="D60" s="74" t="s">
        <v>275</v>
      </c>
      <c r="E60" s="98">
        <v>163</v>
      </c>
      <c r="F60" s="98"/>
      <c r="G60" s="98"/>
      <c r="H60" s="98"/>
      <c r="I60" s="98"/>
      <c r="J60" s="98"/>
      <c r="K60" s="75"/>
      <c r="L60" s="17"/>
      <c r="M60" s="75"/>
      <c r="N60" s="75"/>
      <c r="O60" s="75"/>
      <c r="P60" s="75"/>
    </row>
    <row r="61" spans="1:16" s="6" customFormat="1" x14ac:dyDescent="0.25">
      <c r="A61" s="73">
        <v>48</v>
      </c>
      <c r="B61" s="17"/>
      <c r="C61" s="17" t="s">
        <v>298</v>
      </c>
      <c r="D61" s="74" t="s">
        <v>275</v>
      </c>
      <c r="E61" s="98">
        <v>12</v>
      </c>
      <c r="F61" s="98"/>
      <c r="G61" s="98"/>
      <c r="H61" s="98"/>
      <c r="I61" s="98"/>
      <c r="J61" s="98"/>
      <c r="K61" s="75"/>
      <c r="L61" s="17"/>
      <c r="M61" s="75"/>
      <c r="N61" s="75"/>
      <c r="O61" s="75"/>
      <c r="P61" s="75"/>
    </row>
    <row r="62" spans="1:16" s="6" customFormat="1" x14ac:dyDescent="0.25">
      <c r="A62" s="73">
        <v>49</v>
      </c>
      <c r="B62" s="17"/>
      <c r="C62" s="17" t="s">
        <v>299</v>
      </c>
      <c r="D62" s="74" t="s">
        <v>275</v>
      </c>
      <c r="E62" s="98">
        <v>12</v>
      </c>
      <c r="F62" s="98"/>
      <c r="G62" s="98"/>
      <c r="H62" s="98"/>
      <c r="I62" s="98"/>
      <c r="J62" s="98"/>
      <c r="K62" s="75"/>
      <c r="L62" s="17"/>
      <c r="M62" s="75"/>
      <c r="N62" s="75"/>
      <c r="O62" s="75"/>
      <c r="P62" s="75"/>
    </row>
    <row r="63" spans="1:16" s="6" customFormat="1" x14ac:dyDescent="0.25">
      <c r="A63" s="73">
        <v>50</v>
      </c>
      <c r="B63" s="17"/>
      <c r="C63" s="17" t="s">
        <v>300</v>
      </c>
      <c r="D63" s="74" t="s">
        <v>275</v>
      </c>
      <c r="E63" s="98">
        <v>240</v>
      </c>
      <c r="F63" s="98"/>
      <c r="G63" s="98"/>
      <c r="H63" s="98"/>
      <c r="I63" s="98"/>
      <c r="J63" s="98"/>
      <c r="K63" s="75"/>
      <c r="L63" s="17"/>
      <c r="M63" s="75"/>
      <c r="N63" s="75"/>
      <c r="O63" s="75"/>
      <c r="P63" s="75"/>
    </row>
    <row r="64" spans="1:16" s="6" customFormat="1" x14ac:dyDescent="0.25">
      <c r="A64" s="73">
        <v>51</v>
      </c>
      <c r="B64" s="17"/>
      <c r="C64" s="17" t="s">
        <v>301</v>
      </c>
      <c r="D64" s="74" t="s">
        <v>275</v>
      </c>
      <c r="E64" s="98">
        <v>500</v>
      </c>
      <c r="F64" s="98"/>
      <c r="G64" s="98"/>
      <c r="H64" s="98"/>
      <c r="I64" s="98"/>
      <c r="J64" s="98"/>
      <c r="K64" s="75"/>
      <c r="L64" s="17"/>
      <c r="M64" s="75"/>
      <c r="N64" s="75"/>
      <c r="O64" s="75"/>
      <c r="P64" s="75"/>
    </row>
    <row r="65" spans="1:16" s="6" customFormat="1" x14ac:dyDescent="0.25">
      <c r="A65" s="73">
        <v>52</v>
      </c>
      <c r="B65" s="17"/>
      <c r="C65" s="17" t="s">
        <v>302</v>
      </c>
      <c r="D65" s="74" t="s">
        <v>275</v>
      </c>
      <c r="E65" s="98">
        <v>1</v>
      </c>
      <c r="F65" s="98"/>
      <c r="G65" s="98"/>
      <c r="H65" s="98"/>
      <c r="I65" s="98"/>
      <c r="J65" s="98"/>
      <c r="K65" s="75"/>
      <c r="L65" s="17"/>
      <c r="M65" s="75"/>
      <c r="N65" s="75"/>
      <c r="O65" s="75"/>
      <c r="P65" s="75"/>
    </row>
    <row r="66" spans="1:16" s="6" customFormat="1" x14ac:dyDescent="0.25">
      <c r="A66" s="73"/>
      <c r="B66" s="17"/>
      <c r="C66" s="82" t="s">
        <v>303</v>
      </c>
      <c r="D66" s="74"/>
      <c r="E66" s="98"/>
      <c r="F66" s="98"/>
      <c r="G66" s="98"/>
      <c r="H66" s="98"/>
      <c r="I66" s="98"/>
      <c r="J66" s="98"/>
      <c r="K66" s="75"/>
      <c r="L66" s="17"/>
      <c r="M66" s="75"/>
      <c r="N66" s="75"/>
      <c r="O66" s="75"/>
      <c r="P66" s="75"/>
    </row>
    <row r="67" spans="1:16" s="6" customFormat="1" x14ac:dyDescent="0.25">
      <c r="A67" s="73">
        <v>53</v>
      </c>
      <c r="B67" s="17"/>
      <c r="C67" s="17" t="s">
        <v>304</v>
      </c>
      <c r="D67" s="74" t="s">
        <v>249</v>
      </c>
      <c r="E67" s="98">
        <v>2</v>
      </c>
      <c r="F67" s="98"/>
      <c r="G67" s="98"/>
      <c r="H67" s="98"/>
      <c r="I67" s="98"/>
      <c r="J67" s="98"/>
      <c r="K67" s="75"/>
      <c r="L67" s="17"/>
      <c r="M67" s="75"/>
      <c r="N67" s="75"/>
      <c r="O67" s="75"/>
      <c r="P67" s="75"/>
    </row>
    <row r="68" spans="1:16" s="6" customFormat="1" x14ac:dyDescent="0.25">
      <c r="A68" s="73">
        <v>54</v>
      </c>
      <c r="B68" s="17"/>
      <c r="C68" s="17" t="s">
        <v>305</v>
      </c>
      <c r="D68" s="74" t="s">
        <v>249</v>
      </c>
      <c r="E68" s="98">
        <v>2</v>
      </c>
      <c r="F68" s="98"/>
      <c r="G68" s="98"/>
      <c r="H68" s="98"/>
      <c r="I68" s="98"/>
      <c r="J68" s="98"/>
      <c r="K68" s="75"/>
      <c r="L68" s="17"/>
      <c r="M68" s="75"/>
      <c r="N68" s="75"/>
      <c r="O68" s="75"/>
      <c r="P68" s="75"/>
    </row>
    <row r="69" spans="1:16" s="6" customFormat="1" x14ac:dyDescent="0.25">
      <c r="A69" s="73">
        <v>55</v>
      </c>
      <c r="B69" s="17"/>
      <c r="C69" s="17" t="s">
        <v>306</v>
      </c>
      <c r="D69" s="74" t="s">
        <v>275</v>
      </c>
      <c r="E69" s="98">
        <v>60</v>
      </c>
      <c r="F69" s="98"/>
      <c r="G69" s="98"/>
      <c r="H69" s="98"/>
      <c r="I69" s="98"/>
      <c r="J69" s="98"/>
      <c r="K69" s="75"/>
      <c r="L69" s="17"/>
      <c r="M69" s="75"/>
      <c r="N69" s="75"/>
      <c r="O69" s="75"/>
      <c r="P69" s="75"/>
    </row>
    <row r="70" spans="1:16" s="6" customFormat="1" x14ac:dyDescent="0.25">
      <c r="A70" s="73">
        <v>56</v>
      </c>
      <c r="B70" s="17"/>
      <c r="C70" s="17" t="s">
        <v>307</v>
      </c>
      <c r="D70" s="74" t="s">
        <v>249</v>
      </c>
      <c r="E70" s="98">
        <v>300</v>
      </c>
      <c r="F70" s="98"/>
      <c r="G70" s="98"/>
      <c r="H70" s="98"/>
      <c r="I70" s="98"/>
      <c r="J70" s="98"/>
      <c r="K70" s="75"/>
      <c r="L70" s="17"/>
      <c r="M70" s="75"/>
      <c r="N70" s="75"/>
      <c r="O70" s="75"/>
      <c r="P70" s="75"/>
    </row>
    <row r="71" spans="1:16" s="6" customFormat="1" x14ac:dyDescent="0.25">
      <c r="A71" s="73">
        <v>57</v>
      </c>
      <c r="B71" s="17"/>
      <c r="C71" s="17" t="s">
        <v>308</v>
      </c>
      <c r="D71" s="74" t="s">
        <v>275</v>
      </c>
      <c r="E71" s="98">
        <v>50</v>
      </c>
      <c r="F71" s="98"/>
      <c r="G71" s="98"/>
      <c r="H71" s="98"/>
      <c r="I71" s="98"/>
      <c r="J71" s="98"/>
      <c r="K71" s="75"/>
      <c r="L71" s="17"/>
      <c r="M71" s="75"/>
      <c r="N71" s="75"/>
      <c r="O71" s="75"/>
      <c r="P71" s="75"/>
    </row>
    <row r="72" spans="1:16" s="6" customFormat="1" x14ac:dyDescent="0.25">
      <c r="A72" s="73">
        <v>58</v>
      </c>
      <c r="B72" s="17"/>
      <c r="C72" s="17" t="s">
        <v>309</v>
      </c>
      <c r="D72" s="74" t="s">
        <v>65</v>
      </c>
      <c r="E72" s="98">
        <v>20</v>
      </c>
      <c r="F72" s="98"/>
      <c r="G72" s="98"/>
      <c r="H72" s="98"/>
      <c r="I72" s="98"/>
      <c r="J72" s="98"/>
      <c r="K72" s="75"/>
      <c r="L72" s="17"/>
      <c r="M72" s="75"/>
      <c r="N72" s="75"/>
      <c r="O72" s="75"/>
      <c r="P72" s="75"/>
    </row>
    <row r="73" spans="1:16" s="6" customFormat="1" x14ac:dyDescent="0.25">
      <c r="A73" s="73">
        <v>59</v>
      </c>
      <c r="B73" s="17"/>
      <c r="C73" s="17" t="s">
        <v>310</v>
      </c>
      <c r="D73" s="74" t="s">
        <v>275</v>
      </c>
      <c r="E73" s="98">
        <v>500</v>
      </c>
      <c r="F73" s="98"/>
      <c r="G73" s="98"/>
      <c r="H73" s="98"/>
      <c r="I73" s="98"/>
      <c r="J73" s="98"/>
      <c r="K73" s="75"/>
      <c r="L73" s="17"/>
      <c r="M73" s="75"/>
      <c r="N73" s="75"/>
      <c r="O73" s="75"/>
      <c r="P73" s="75"/>
    </row>
    <row r="74" spans="1:16" s="6" customFormat="1" x14ac:dyDescent="0.25">
      <c r="A74" s="73">
        <v>60</v>
      </c>
      <c r="B74" s="17"/>
      <c r="C74" s="17" t="s">
        <v>311</v>
      </c>
      <c r="D74" s="74" t="s">
        <v>275</v>
      </c>
      <c r="E74" s="98">
        <v>600</v>
      </c>
      <c r="F74" s="98"/>
      <c r="G74" s="98"/>
      <c r="H74" s="98"/>
      <c r="I74" s="98"/>
      <c r="J74" s="98"/>
      <c r="K74" s="75"/>
      <c r="L74" s="17"/>
      <c r="M74" s="75"/>
      <c r="N74" s="75"/>
      <c r="O74" s="75"/>
      <c r="P74" s="75"/>
    </row>
    <row r="75" spans="1:16" s="6" customFormat="1" x14ac:dyDescent="0.25">
      <c r="A75" s="73">
        <v>61</v>
      </c>
      <c r="B75" s="17"/>
      <c r="C75" s="17" t="s">
        <v>312</v>
      </c>
      <c r="D75" s="74" t="s">
        <v>275</v>
      </c>
      <c r="E75" s="98">
        <v>800</v>
      </c>
      <c r="F75" s="98"/>
      <c r="G75" s="98"/>
      <c r="H75" s="98"/>
      <c r="I75" s="98"/>
      <c r="J75" s="98"/>
      <c r="K75" s="75"/>
      <c r="L75" s="17"/>
      <c r="M75" s="75"/>
      <c r="N75" s="75"/>
      <c r="O75" s="75"/>
      <c r="P75" s="75"/>
    </row>
    <row r="76" spans="1:16" s="6" customFormat="1" x14ac:dyDescent="0.25">
      <c r="A76" s="73">
        <v>62</v>
      </c>
      <c r="B76" s="17"/>
      <c r="C76" s="17" t="s">
        <v>271</v>
      </c>
      <c r="D76" s="74" t="s">
        <v>65</v>
      </c>
      <c r="E76" s="98">
        <v>1</v>
      </c>
      <c r="F76" s="98"/>
      <c r="G76" s="98"/>
      <c r="H76" s="98"/>
      <c r="I76" s="98"/>
      <c r="J76" s="98"/>
      <c r="K76" s="75"/>
      <c r="L76" s="17"/>
      <c r="M76" s="75"/>
      <c r="N76" s="75"/>
      <c r="O76" s="75"/>
      <c r="P76" s="75"/>
    </row>
    <row r="77" spans="1:16" s="6" customFormat="1" x14ac:dyDescent="0.25">
      <c r="A77" s="73">
        <v>63</v>
      </c>
      <c r="B77" s="17"/>
      <c r="C77" s="17" t="s">
        <v>313</v>
      </c>
      <c r="D77" s="74" t="s">
        <v>249</v>
      </c>
      <c r="E77" s="98">
        <v>200</v>
      </c>
      <c r="F77" s="98"/>
      <c r="G77" s="98"/>
      <c r="H77" s="98"/>
      <c r="I77" s="98"/>
      <c r="J77" s="98"/>
      <c r="K77" s="75"/>
      <c r="L77" s="17"/>
      <c r="M77" s="75"/>
      <c r="N77" s="75"/>
      <c r="O77" s="75"/>
      <c r="P77" s="75"/>
    </row>
    <row r="78" spans="1:16" s="6" customFormat="1" x14ac:dyDescent="0.25">
      <c r="A78" s="73">
        <v>64</v>
      </c>
      <c r="B78" s="17"/>
      <c r="C78" s="17" t="s">
        <v>314</v>
      </c>
      <c r="D78" s="74" t="s">
        <v>249</v>
      </c>
      <c r="E78" s="98">
        <v>200</v>
      </c>
      <c r="F78" s="98"/>
      <c r="G78" s="98"/>
      <c r="H78" s="98"/>
      <c r="I78" s="98"/>
      <c r="J78" s="98"/>
      <c r="K78" s="75"/>
      <c r="L78" s="17"/>
      <c r="M78" s="75"/>
      <c r="N78" s="75"/>
      <c r="O78" s="75"/>
      <c r="P78" s="75"/>
    </row>
    <row r="79" spans="1:16" s="6" customFormat="1" x14ac:dyDescent="0.25">
      <c r="A79" s="73">
        <v>65</v>
      </c>
      <c r="B79" s="17"/>
      <c r="C79" s="17" t="s">
        <v>315</v>
      </c>
      <c r="D79" s="74" t="s">
        <v>275</v>
      </c>
      <c r="E79" s="98">
        <v>1</v>
      </c>
      <c r="F79" s="98"/>
      <c r="G79" s="98"/>
      <c r="H79" s="98"/>
      <c r="I79" s="98"/>
      <c r="J79" s="98"/>
      <c r="K79" s="75"/>
      <c r="L79" s="17"/>
      <c r="M79" s="75"/>
      <c r="N79" s="75"/>
      <c r="O79" s="75"/>
      <c r="P79" s="75"/>
    </row>
    <row r="80" spans="1:16" s="6" customFormat="1" x14ac:dyDescent="0.25">
      <c r="A80" s="73">
        <v>66</v>
      </c>
      <c r="B80" s="17"/>
      <c r="C80" s="17" t="s">
        <v>316</v>
      </c>
      <c r="D80" s="74" t="s">
        <v>249</v>
      </c>
      <c r="E80" s="98">
        <v>1</v>
      </c>
      <c r="F80" s="98"/>
      <c r="G80" s="98"/>
      <c r="H80" s="98"/>
      <c r="I80" s="98"/>
      <c r="J80" s="98"/>
      <c r="K80" s="75"/>
      <c r="L80" s="17"/>
      <c r="M80" s="75"/>
      <c r="N80" s="75"/>
      <c r="O80" s="75"/>
      <c r="P80" s="75"/>
    </row>
    <row r="81" spans="1:22" x14ac:dyDescent="0.25">
      <c r="A81" s="65" t="s">
        <v>10</v>
      </c>
      <c r="B81" s="60" t="s">
        <v>10</v>
      </c>
      <c r="C81" s="307" t="s">
        <v>11</v>
      </c>
      <c r="D81" s="307"/>
      <c r="E81" s="60" t="s">
        <v>10</v>
      </c>
      <c r="F81" s="60"/>
      <c r="G81" s="60"/>
      <c r="H81" s="60"/>
      <c r="I81" s="60"/>
      <c r="J81" s="60"/>
      <c r="K81" s="60"/>
      <c r="L81" s="66"/>
      <c r="M81" s="66"/>
      <c r="N81" s="66"/>
      <c r="O81" s="66"/>
      <c r="P81" s="66"/>
      <c r="Q81" s="6"/>
      <c r="R81" s="6"/>
      <c r="S81" s="6"/>
      <c r="T81" s="6"/>
      <c r="U81" s="6"/>
      <c r="V81" s="6"/>
    </row>
    <row r="82" spans="1:22" x14ac:dyDescent="0.25">
      <c r="A82" s="65" t="s">
        <v>10</v>
      </c>
      <c r="B82" s="60" t="s">
        <v>10</v>
      </c>
      <c r="C82" s="308" t="s">
        <v>74</v>
      </c>
      <c r="D82" s="309"/>
      <c r="E82" s="309"/>
      <c r="F82" s="309"/>
      <c r="G82" s="309"/>
      <c r="H82" s="309"/>
      <c r="I82" s="309"/>
      <c r="J82" s="309"/>
      <c r="K82" s="310"/>
      <c r="L82" s="67"/>
      <c r="M82" s="79"/>
      <c r="N82" s="79"/>
      <c r="O82" s="36"/>
      <c r="P82" s="72"/>
      <c r="Q82" s="6"/>
      <c r="R82" s="6"/>
      <c r="S82" s="6"/>
      <c r="T82" s="6"/>
      <c r="U82" s="6"/>
    </row>
    <row r="83" spans="1:22" x14ac:dyDescent="0.25">
      <c r="A83" s="65" t="s">
        <v>10</v>
      </c>
      <c r="B83" s="60" t="s">
        <v>10</v>
      </c>
      <c r="C83" s="295" t="s">
        <v>75</v>
      </c>
      <c r="D83" s="296"/>
      <c r="E83" s="296"/>
      <c r="F83" s="296"/>
      <c r="G83" s="296"/>
      <c r="H83" s="296"/>
      <c r="I83" s="296"/>
      <c r="J83" s="296"/>
      <c r="K83" s="297"/>
      <c r="L83" s="68"/>
      <c r="M83" s="69"/>
      <c r="N83" s="69"/>
      <c r="O83" s="69"/>
      <c r="P83" s="69"/>
    </row>
    <row r="86" spans="1:22" ht="15.6" x14ac:dyDescent="0.25">
      <c r="A86" s="21" t="s">
        <v>13</v>
      </c>
      <c r="B86" s="22"/>
      <c r="C86" s="270"/>
      <c r="J86" s="3" t="s">
        <v>15</v>
      </c>
      <c r="K86" s="22"/>
      <c r="L86" s="270"/>
      <c r="M86" s="270"/>
      <c r="N86" s="270"/>
    </row>
  </sheetData>
  <mergeCells count="9">
    <mergeCell ref="C81:D81"/>
    <mergeCell ref="C82:K82"/>
    <mergeCell ref="C83:K83"/>
    <mergeCell ref="A1:P1"/>
    <mergeCell ref="D10:D11"/>
    <mergeCell ref="E10:E11"/>
    <mergeCell ref="F10:K10"/>
    <mergeCell ref="L10:P10"/>
    <mergeCell ref="N8:O8"/>
  </mergeCells>
  <phoneticPr fontId="12" type="noConversion"/>
  <pageMargins left="0.23622047244094491" right="0.15748031496062992" top="0.47244094488188981" bottom="0.27559055118110237" header="0.51181102362204722" footer="0.51181102362204722"/>
  <pageSetup paperSize="9" scale="88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T97"/>
  <sheetViews>
    <sheetView showZeros="0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12" max="13" width="9.77734375" bestFit="1" customWidth="1"/>
    <col min="14" max="16" width="10" customWidth="1"/>
  </cols>
  <sheetData>
    <row r="1" spans="1:20" s="6" customFormat="1" ht="15.6" x14ac:dyDescent="0.3">
      <c r="A1" s="298" t="s">
        <v>317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20" s="6" customFormat="1" ht="15.6" x14ac:dyDescent="0.3">
      <c r="A2" s="70"/>
      <c r="B2" s="70"/>
      <c r="C2" s="70"/>
      <c r="D2" s="70"/>
      <c r="E2" s="70"/>
      <c r="F2" s="70"/>
      <c r="G2" s="70" t="s">
        <v>33</v>
      </c>
      <c r="H2" s="70"/>
      <c r="I2" s="70"/>
      <c r="J2" s="70"/>
      <c r="K2" s="70"/>
      <c r="L2" s="70"/>
      <c r="M2" s="70"/>
      <c r="N2" s="70"/>
      <c r="O2" s="70"/>
      <c r="P2" s="70"/>
    </row>
    <row r="3" spans="1:20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20" s="6" customFormat="1" ht="15.6" x14ac:dyDescent="0.25">
      <c r="A4" s="8" t="s">
        <v>1</v>
      </c>
      <c r="B4" s="48"/>
    </row>
    <row r="5" spans="1:20" s="6" customFormat="1" ht="15.6" x14ac:dyDescent="0.25">
      <c r="A5" s="8" t="s">
        <v>2</v>
      </c>
      <c r="B5" s="48"/>
    </row>
    <row r="6" spans="1:20" s="6" customFormat="1" ht="15.6" x14ac:dyDescent="0.25">
      <c r="A6" s="8"/>
      <c r="B6" s="48"/>
    </row>
    <row r="7" spans="1:20" s="6" customFormat="1" ht="15.6" x14ac:dyDescent="0.25">
      <c r="A7" s="2"/>
      <c r="B7" s="48"/>
    </row>
    <row r="8" spans="1:20" s="6" customFormat="1" x14ac:dyDescent="0.25">
      <c r="A8" s="49"/>
      <c r="L8" s="6" t="s">
        <v>48</v>
      </c>
      <c r="N8" s="299">
        <f>P95</f>
        <v>0</v>
      </c>
      <c r="O8" s="299"/>
    </row>
    <row r="9" spans="1:20" s="6" customFormat="1" x14ac:dyDescent="0.25">
      <c r="A9" s="21"/>
      <c r="N9" s="279"/>
      <c r="O9" s="279"/>
    </row>
    <row r="10" spans="1:20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  <c r="R10" s="53"/>
    </row>
    <row r="11" spans="1:20" s="54" customFormat="1" ht="46.2" x14ac:dyDescent="0.25">
      <c r="A11" s="55" t="s">
        <v>7</v>
      </c>
      <c r="B11" s="56"/>
      <c r="C11" s="57" t="s">
        <v>55</v>
      </c>
      <c r="D11" s="300"/>
      <c r="E11" s="300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20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20" s="6" customFormat="1" x14ac:dyDescent="0.25">
      <c r="A13" s="59"/>
      <c r="B13" s="60"/>
      <c r="C13" s="102" t="s">
        <v>318</v>
      </c>
      <c r="D13" s="84"/>
      <c r="E13" s="85"/>
      <c r="F13" s="62"/>
      <c r="G13" s="62"/>
      <c r="H13" s="62"/>
      <c r="I13" s="62"/>
      <c r="J13" s="62"/>
      <c r="K13" s="62">
        <f>SUM(H13:J13)</f>
        <v>0</v>
      </c>
      <c r="L13" s="61">
        <f>E13*F13</f>
        <v>0</v>
      </c>
      <c r="M13" s="62">
        <f>E13*H13</f>
        <v>0</v>
      </c>
      <c r="N13" s="62">
        <f>E13*I13</f>
        <v>0</v>
      </c>
      <c r="O13" s="62">
        <f>E13*J13</f>
        <v>0</v>
      </c>
      <c r="P13" s="62">
        <f>SUM(M13:O13)</f>
        <v>0</v>
      </c>
    </row>
    <row r="14" spans="1:20" s="6" customFormat="1" x14ac:dyDescent="0.25">
      <c r="A14" s="100" t="s">
        <v>319</v>
      </c>
      <c r="B14" s="100"/>
      <c r="C14" s="112" t="s">
        <v>320</v>
      </c>
      <c r="D14" s="113" t="s">
        <v>321</v>
      </c>
      <c r="E14" s="114">
        <v>22</v>
      </c>
      <c r="F14" s="62"/>
      <c r="G14" s="62"/>
      <c r="H14" s="115"/>
      <c r="I14" s="115"/>
      <c r="J14" s="115"/>
      <c r="K14" s="75"/>
      <c r="L14" s="110"/>
      <c r="M14" s="62"/>
      <c r="N14" s="62"/>
      <c r="O14" s="62"/>
      <c r="P14" s="62"/>
      <c r="Q14" s="53"/>
      <c r="R14" s="53"/>
      <c r="S14" s="53"/>
      <c r="T14" s="53"/>
    </row>
    <row r="15" spans="1:20" s="6" customFormat="1" x14ac:dyDescent="0.25">
      <c r="A15" s="100" t="s">
        <v>322</v>
      </c>
      <c r="B15" s="100"/>
      <c r="C15" s="112" t="s">
        <v>323</v>
      </c>
      <c r="D15" s="113" t="s">
        <v>321</v>
      </c>
      <c r="E15" s="114">
        <v>16</v>
      </c>
      <c r="F15" s="62"/>
      <c r="G15" s="62"/>
      <c r="H15" s="115"/>
      <c r="I15" s="115"/>
      <c r="J15" s="115"/>
      <c r="K15" s="75"/>
      <c r="L15" s="110"/>
      <c r="M15" s="62"/>
      <c r="N15" s="62"/>
      <c r="O15" s="62"/>
      <c r="P15" s="62"/>
      <c r="Q15" s="53"/>
      <c r="R15" s="53"/>
      <c r="S15" s="53"/>
      <c r="T15" s="53"/>
    </row>
    <row r="16" spans="1:20" s="6" customFormat="1" x14ac:dyDescent="0.25">
      <c r="A16" s="100" t="s">
        <v>324</v>
      </c>
      <c r="B16" s="100"/>
      <c r="C16" s="112" t="s">
        <v>325</v>
      </c>
      <c r="D16" s="113" t="s">
        <v>321</v>
      </c>
      <c r="E16" s="114">
        <v>42</v>
      </c>
      <c r="F16" s="62"/>
      <c r="G16" s="62"/>
      <c r="H16" s="115"/>
      <c r="I16" s="115"/>
      <c r="J16" s="115"/>
      <c r="K16" s="75"/>
      <c r="L16" s="110"/>
      <c r="M16" s="62"/>
      <c r="N16" s="62"/>
      <c r="O16" s="62"/>
      <c r="P16" s="62"/>
      <c r="Q16" s="53"/>
      <c r="R16" s="53"/>
      <c r="S16" s="53"/>
      <c r="T16" s="53"/>
    </row>
    <row r="17" spans="1:20" s="6" customFormat="1" x14ac:dyDescent="0.25">
      <c r="A17" s="100" t="s">
        <v>326</v>
      </c>
      <c r="B17" s="100"/>
      <c r="C17" s="112" t="s">
        <v>327</v>
      </c>
      <c r="D17" s="113" t="s">
        <v>321</v>
      </c>
      <c r="E17" s="114">
        <v>39</v>
      </c>
      <c r="F17" s="62"/>
      <c r="G17" s="62"/>
      <c r="H17" s="115"/>
      <c r="I17" s="115"/>
      <c r="J17" s="115"/>
      <c r="K17" s="75"/>
      <c r="L17" s="110"/>
      <c r="M17" s="62"/>
      <c r="N17" s="62"/>
      <c r="O17" s="62"/>
      <c r="P17" s="62"/>
      <c r="Q17" s="53"/>
      <c r="R17" s="53"/>
      <c r="S17" s="53"/>
      <c r="T17" s="53"/>
    </row>
    <row r="18" spans="1:20" s="6" customFormat="1" x14ac:dyDescent="0.25">
      <c r="A18" s="100" t="s">
        <v>328</v>
      </c>
      <c r="B18" s="100"/>
      <c r="C18" s="112" t="s">
        <v>329</v>
      </c>
      <c r="D18" s="113" t="s">
        <v>321</v>
      </c>
      <c r="E18" s="114">
        <v>62</v>
      </c>
      <c r="F18" s="62"/>
      <c r="G18" s="62"/>
      <c r="H18" s="115"/>
      <c r="I18" s="115"/>
      <c r="J18" s="115"/>
      <c r="K18" s="75"/>
      <c r="L18" s="110"/>
      <c r="M18" s="62"/>
      <c r="N18" s="62"/>
      <c r="O18" s="62"/>
      <c r="P18" s="62"/>
      <c r="Q18" s="53"/>
      <c r="R18" s="53"/>
      <c r="S18" s="53"/>
      <c r="T18" s="53"/>
    </row>
    <row r="19" spans="1:20" s="6" customFormat="1" x14ac:dyDescent="0.25">
      <c r="A19" s="100" t="s">
        <v>330</v>
      </c>
      <c r="B19" s="100"/>
      <c r="C19" s="112" t="s">
        <v>331</v>
      </c>
      <c r="D19" s="113" t="s">
        <v>275</v>
      </c>
      <c r="E19" s="114">
        <v>302</v>
      </c>
      <c r="F19" s="62"/>
      <c r="G19" s="62"/>
      <c r="H19" s="115"/>
      <c r="I19" s="115"/>
      <c r="J19" s="115"/>
      <c r="K19" s="75"/>
      <c r="L19" s="110"/>
      <c r="M19" s="62"/>
      <c r="N19" s="62"/>
      <c r="O19" s="62"/>
      <c r="P19" s="62"/>
      <c r="Q19" s="53"/>
      <c r="R19" s="53"/>
      <c r="S19" s="53"/>
      <c r="T19" s="53"/>
    </row>
    <row r="20" spans="1:20" s="6" customFormat="1" x14ac:dyDescent="0.25">
      <c r="A20" s="100" t="s">
        <v>332</v>
      </c>
      <c r="B20" s="100"/>
      <c r="C20" s="112" t="s">
        <v>333</v>
      </c>
      <c r="D20" s="113" t="s">
        <v>334</v>
      </c>
      <c r="E20" s="114">
        <v>1</v>
      </c>
      <c r="F20" s="62"/>
      <c r="G20" s="62"/>
      <c r="H20" s="115"/>
      <c r="I20" s="115"/>
      <c r="J20" s="115"/>
      <c r="K20" s="75"/>
      <c r="L20" s="110"/>
      <c r="M20" s="62"/>
      <c r="N20" s="62"/>
      <c r="O20" s="62"/>
      <c r="P20" s="62"/>
      <c r="Q20" s="53"/>
      <c r="R20" s="53"/>
      <c r="S20" s="53"/>
      <c r="T20" s="53"/>
    </row>
    <row r="21" spans="1:20" s="6" customFormat="1" ht="26.4" x14ac:dyDescent="0.25">
      <c r="A21" s="100" t="s">
        <v>335</v>
      </c>
      <c r="B21" s="100"/>
      <c r="C21" s="112" t="s">
        <v>336</v>
      </c>
      <c r="D21" s="113" t="s">
        <v>321</v>
      </c>
      <c r="E21" s="114">
        <v>22</v>
      </c>
      <c r="F21" s="62"/>
      <c r="G21" s="62"/>
      <c r="H21" s="115"/>
      <c r="I21" s="115"/>
      <c r="J21" s="115"/>
      <c r="K21" s="75"/>
      <c r="L21" s="110"/>
      <c r="M21" s="62"/>
      <c r="N21" s="62"/>
      <c r="O21" s="62"/>
      <c r="P21" s="62"/>
      <c r="Q21" s="53"/>
      <c r="R21" s="53"/>
      <c r="S21" s="53"/>
      <c r="T21" s="53"/>
    </row>
    <row r="22" spans="1:20" s="6" customFormat="1" ht="26.4" x14ac:dyDescent="0.25">
      <c r="A22" s="100" t="s">
        <v>337</v>
      </c>
      <c r="B22" s="100"/>
      <c r="C22" s="112" t="s">
        <v>338</v>
      </c>
      <c r="D22" s="113" t="s">
        <v>321</v>
      </c>
      <c r="E22" s="114">
        <v>16</v>
      </c>
      <c r="F22" s="62"/>
      <c r="G22" s="62"/>
      <c r="H22" s="115"/>
      <c r="I22" s="115"/>
      <c r="J22" s="115"/>
      <c r="K22" s="75"/>
      <c r="L22" s="110"/>
      <c r="M22" s="62"/>
      <c r="N22" s="62"/>
      <c r="O22" s="62"/>
      <c r="P22" s="62"/>
      <c r="Q22" s="53"/>
      <c r="R22" s="53"/>
      <c r="S22" s="53"/>
      <c r="T22" s="53"/>
    </row>
    <row r="23" spans="1:20" s="6" customFormat="1" ht="26.4" x14ac:dyDescent="0.25">
      <c r="A23" s="100" t="s">
        <v>339</v>
      </c>
      <c r="B23" s="100"/>
      <c r="C23" s="112" t="s">
        <v>340</v>
      </c>
      <c r="D23" s="113" t="s">
        <v>321</v>
      </c>
      <c r="E23" s="114">
        <v>42</v>
      </c>
      <c r="F23" s="62"/>
      <c r="G23" s="62"/>
      <c r="H23" s="115"/>
      <c r="I23" s="115"/>
      <c r="J23" s="115"/>
      <c r="K23" s="75"/>
      <c r="L23" s="110"/>
      <c r="M23" s="62"/>
      <c r="N23" s="62"/>
      <c r="O23" s="62"/>
      <c r="P23" s="62"/>
      <c r="Q23" s="53"/>
      <c r="R23" s="53"/>
      <c r="S23" s="53"/>
      <c r="T23" s="53"/>
    </row>
    <row r="24" spans="1:20" s="6" customFormat="1" ht="26.4" x14ac:dyDescent="0.25">
      <c r="A24" s="100" t="s">
        <v>341</v>
      </c>
      <c r="B24" s="100"/>
      <c r="C24" s="112" t="s">
        <v>342</v>
      </c>
      <c r="D24" s="113" t="s">
        <v>321</v>
      </c>
      <c r="E24" s="114">
        <v>39</v>
      </c>
      <c r="F24" s="62"/>
      <c r="G24" s="62"/>
      <c r="H24" s="115"/>
      <c r="I24" s="115"/>
      <c r="J24" s="115"/>
      <c r="K24" s="75"/>
      <c r="L24" s="110"/>
      <c r="M24" s="62"/>
      <c r="N24" s="62"/>
      <c r="O24" s="62"/>
      <c r="P24" s="62"/>
      <c r="Q24" s="53"/>
      <c r="R24" s="53"/>
      <c r="S24" s="53"/>
      <c r="T24" s="53"/>
    </row>
    <row r="25" spans="1:20" s="6" customFormat="1" ht="26.4" x14ac:dyDescent="0.25">
      <c r="A25" s="100" t="s">
        <v>343</v>
      </c>
      <c r="B25" s="100"/>
      <c r="C25" s="112" t="s">
        <v>344</v>
      </c>
      <c r="D25" s="113" t="s">
        <v>321</v>
      </c>
      <c r="E25" s="114">
        <v>62</v>
      </c>
      <c r="F25" s="62"/>
      <c r="G25" s="62"/>
      <c r="H25" s="115"/>
      <c r="I25" s="115"/>
      <c r="J25" s="115"/>
      <c r="K25" s="75"/>
      <c r="L25" s="110"/>
      <c r="M25" s="62"/>
      <c r="N25" s="62"/>
      <c r="O25" s="62"/>
      <c r="P25" s="62"/>
      <c r="Q25" s="53"/>
      <c r="R25" s="53"/>
      <c r="S25" s="53"/>
      <c r="T25" s="53"/>
    </row>
    <row r="26" spans="1:20" s="6" customFormat="1" x14ac:dyDescent="0.25">
      <c r="A26" s="100" t="s">
        <v>345</v>
      </c>
      <c r="B26" s="100"/>
      <c r="C26" s="112" t="s">
        <v>346</v>
      </c>
      <c r="D26" s="113" t="s">
        <v>334</v>
      </c>
      <c r="E26" s="114">
        <v>1</v>
      </c>
      <c r="F26" s="62"/>
      <c r="G26" s="62"/>
      <c r="H26" s="115"/>
      <c r="I26" s="115"/>
      <c r="J26" s="115"/>
      <c r="K26" s="75"/>
      <c r="L26" s="110"/>
      <c r="M26" s="62"/>
      <c r="N26" s="62"/>
      <c r="O26" s="62"/>
      <c r="P26" s="62"/>
      <c r="Q26" s="53"/>
      <c r="R26" s="53"/>
      <c r="S26" s="53"/>
      <c r="T26" s="53"/>
    </row>
    <row r="27" spans="1:20" s="6" customFormat="1" ht="18" x14ac:dyDescent="0.3">
      <c r="A27" s="100" t="s">
        <v>347</v>
      </c>
      <c r="B27" s="100"/>
      <c r="C27" s="112" t="s">
        <v>348</v>
      </c>
      <c r="D27" s="113" t="s">
        <v>275</v>
      </c>
      <c r="E27" s="114">
        <v>4</v>
      </c>
      <c r="F27" s="62"/>
      <c r="G27" s="62"/>
      <c r="H27" s="115"/>
      <c r="I27" s="115"/>
      <c r="J27" s="115"/>
      <c r="K27" s="75"/>
      <c r="L27" s="110"/>
      <c r="M27" s="62"/>
      <c r="N27" s="62"/>
      <c r="O27" s="62"/>
      <c r="P27" s="62"/>
      <c r="Q27" s="53"/>
      <c r="R27" s="53"/>
      <c r="S27" s="53"/>
      <c r="T27" s="53"/>
    </row>
    <row r="28" spans="1:20" s="6" customFormat="1" ht="18" x14ac:dyDescent="0.3">
      <c r="A28" s="100" t="s">
        <v>349</v>
      </c>
      <c r="B28" s="100"/>
      <c r="C28" s="112" t="s">
        <v>350</v>
      </c>
      <c r="D28" s="113" t="s">
        <v>275</v>
      </c>
      <c r="E28" s="114">
        <v>2</v>
      </c>
      <c r="F28" s="62"/>
      <c r="G28" s="62"/>
      <c r="H28" s="115"/>
      <c r="I28" s="115"/>
      <c r="J28" s="115"/>
      <c r="K28" s="75"/>
      <c r="L28" s="110"/>
      <c r="M28" s="62"/>
      <c r="N28" s="62"/>
      <c r="O28" s="62"/>
      <c r="P28" s="62"/>
      <c r="Q28" s="53"/>
      <c r="R28" s="53"/>
      <c r="S28" s="53"/>
      <c r="T28" s="53"/>
    </row>
    <row r="29" spans="1:20" s="6" customFormat="1" ht="18" x14ac:dyDescent="0.3">
      <c r="A29" s="100" t="s">
        <v>351</v>
      </c>
      <c r="B29" s="100"/>
      <c r="C29" s="112" t="s">
        <v>352</v>
      </c>
      <c r="D29" s="113" t="s">
        <v>275</v>
      </c>
      <c r="E29" s="114">
        <v>5</v>
      </c>
      <c r="F29" s="62"/>
      <c r="G29" s="62"/>
      <c r="H29" s="115"/>
      <c r="I29" s="115"/>
      <c r="J29" s="115"/>
      <c r="K29" s="75"/>
      <c r="L29" s="110"/>
      <c r="M29" s="62"/>
      <c r="N29" s="62"/>
      <c r="O29" s="62"/>
      <c r="P29" s="62"/>
      <c r="Q29" s="53"/>
      <c r="R29" s="53"/>
      <c r="S29" s="53"/>
      <c r="T29" s="53"/>
    </row>
    <row r="30" spans="1:20" s="6" customFormat="1" ht="18" x14ac:dyDescent="0.3">
      <c r="A30" s="100" t="s">
        <v>353</v>
      </c>
      <c r="B30" s="100"/>
      <c r="C30" s="112" t="s">
        <v>354</v>
      </c>
      <c r="D30" s="113" t="s">
        <v>275</v>
      </c>
      <c r="E30" s="114">
        <v>6</v>
      </c>
      <c r="F30" s="62"/>
      <c r="G30" s="62"/>
      <c r="H30" s="115"/>
      <c r="I30" s="115"/>
      <c r="J30" s="115"/>
      <c r="K30" s="75"/>
      <c r="L30" s="110"/>
      <c r="M30" s="62"/>
      <c r="N30" s="62"/>
      <c r="O30" s="62"/>
      <c r="P30" s="62"/>
      <c r="Q30" s="53"/>
      <c r="R30" s="53"/>
      <c r="S30" s="53"/>
      <c r="T30" s="53"/>
    </row>
    <row r="31" spans="1:20" s="6" customFormat="1" ht="18" x14ac:dyDescent="0.3">
      <c r="A31" s="100" t="s">
        <v>355</v>
      </c>
      <c r="B31" s="100"/>
      <c r="C31" s="112" t="s">
        <v>356</v>
      </c>
      <c r="D31" s="113" t="s">
        <v>275</v>
      </c>
      <c r="E31" s="114">
        <v>49</v>
      </c>
      <c r="F31" s="62"/>
      <c r="G31" s="62"/>
      <c r="H31" s="115"/>
      <c r="I31" s="115"/>
      <c r="J31" s="115"/>
      <c r="K31" s="75"/>
      <c r="L31" s="110"/>
      <c r="M31" s="62"/>
      <c r="N31" s="62"/>
      <c r="O31" s="62"/>
      <c r="P31" s="62"/>
      <c r="Q31" s="53"/>
      <c r="R31" s="53"/>
      <c r="S31" s="53"/>
      <c r="T31" s="53"/>
    </row>
    <row r="32" spans="1:20" s="6" customFormat="1" ht="18" x14ac:dyDescent="0.3">
      <c r="A32" s="100" t="s">
        <v>357</v>
      </c>
      <c r="B32" s="100"/>
      <c r="C32" s="112" t="s">
        <v>358</v>
      </c>
      <c r="D32" s="113" t="s">
        <v>275</v>
      </c>
      <c r="E32" s="114">
        <v>1</v>
      </c>
      <c r="F32" s="62"/>
      <c r="G32" s="62"/>
      <c r="H32" s="115"/>
      <c r="I32" s="115"/>
      <c r="J32" s="115"/>
      <c r="K32" s="75"/>
      <c r="L32" s="110"/>
      <c r="M32" s="62"/>
      <c r="N32" s="62"/>
      <c r="O32" s="62"/>
      <c r="P32" s="62"/>
      <c r="Q32" s="53"/>
      <c r="R32" s="53"/>
      <c r="S32" s="53"/>
      <c r="T32" s="53"/>
    </row>
    <row r="33" spans="1:20" s="6" customFormat="1" ht="18" x14ac:dyDescent="0.3">
      <c r="A33" s="100" t="s">
        <v>359</v>
      </c>
      <c r="B33" s="100"/>
      <c r="C33" s="112" t="s">
        <v>360</v>
      </c>
      <c r="D33" s="113" t="s">
        <v>275</v>
      </c>
      <c r="E33" s="114">
        <v>4</v>
      </c>
      <c r="F33" s="62"/>
      <c r="G33" s="62"/>
      <c r="H33" s="115"/>
      <c r="I33" s="115"/>
      <c r="J33" s="115"/>
      <c r="K33" s="75"/>
      <c r="L33" s="110"/>
      <c r="M33" s="62"/>
      <c r="N33" s="62"/>
      <c r="O33" s="62"/>
      <c r="P33" s="62"/>
      <c r="Q33" s="53"/>
      <c r="R33" s="53"/>
      <c r="S33" s="53"/>
      <c r="T33" s="53"/>
    </row>
    <row r="34" spans="1:20" s="6" customFormat="1" ht="18" x14ac:dyDescent="0.3">
      <c r="A34" s="100" t="s">
        <v>361</v>
      </c>
      <c r="B34" s="100"/>
      <c r="C34" s="112" t="s">
        <v>362</v>
      </c>
      <c r="D34" s="113" t="s">
        <v>275</v>
      </c>
      <c r="E34" s="114">
        <v>1</v>
      </c>
      <c r="F34" s="62"/>
      <c r="G34" s="62"/>
      <c r="H34" s="115"/>
      <c r="I34" s="115"/>
      <c r="J34" s="115"/>
      <c r="K34" s="75"/>
      <c r="L34" s="110"/>
      <c r="M34" s="62"/>
      <c r="N34" s="62"/>
      <c r="O34" s="62"/>
      <c r="P34" s="62"/>
      <c r="Q34" s="53"/>
      <c r="R34" s="53"/>
      <c r="S34" s="53"/>
      <c r="T34" s="53"/>
    </row>
    <row r="35" spans="1:20" s="6" customFormat="1" ht="31.2" x14ac:dyDescent="0.3">
      <c r="A35" s="100" t="s">
        <v>363</v>
      </c>
      <c r="B35" s="100"/>
      <c r="C35" s="112" t="s">
        <v>364</v>
      </c>
      <c r="D35" s="113" t="s">
        <v>275</v>
      </c>
      <c r="E35" s="114">
        <v>1</v>
      </c>
      <c r="F35" s="62"/>
      <c r="G35" s="62"/>
      <c r="H35" s="115"/>
      <c r="I35" s="115"/>
      <c r="J35" s="115"/>
      <c r="K35" s="75"/>
      <c r="L35" s="110"/>
      <c r="M35" s="62"/>
      <c r="N35" s="62"/>
      <c r="O35" s="62"/>
      <c r="P35" s="62"/>
      <c r="Q35" s="53"/>
      <c r="R35" s="53"/>
      <c r="S35" s="53"/>
      <c r="T35" s="53"/>
    </row>
    <row r="36" spans="1:20" s="6" customFormat="1" ht="26.4" x14ac:dyDescent="0.25">
      <c r="A36" s="100" t="s">
        <v>365</v>
      </c>
      <c r="B36" s="100"/>
      <c r="C36" s="112" t="s">
        <v>366</v>
      </c>
      <c r="D36" s="113" t="s">
        <v>334</v>
      </c>
      <c r="E36" s="114">
        <v>1</v>
      </c>
      <c r="F36" s="62"/>
      <c r="G36" s="62"/>
      <c r="H36" s="115"/>
      <c r="I36" s="115"/>
      <c r="J36" s="115"/>
      <c r="K36" s="75"/>
      <c r="L36" s="110"/>
      <c r="M36" s="62"/>
      <c r="N36" s="62"/>
      <c r="O36" s="62"/>
      <c r="P36" s="62"/>
      <c r="Q36" s="53"/>
      <c r="R36" s="53"/>
      <c r="S36" s="53"/>
      <c r="T36" s="53"/>
    </row>
    <row r="37" spans="1:20" s="6" customFormat="1" ht="18" x14ac:dyDescent="0.3">
      <c r="A37" s="100" t="s">
        <v>367</v>
      </c>
      <c r="B37" s="100"/>
      <c r="C37" s="112" t="s">
        <v>368</v>
      </c>
      <c r="D37" s="113" t="s">
        <v>334</v>
      </c>
      <c r="E37" s="114">
        <v>1</v>
      </c>
      <c r="F37" s="62"/>
      <c r="G37" s="62"/>
      <c r="H37" s="115"/>
      <c r="I37" s="115"/>
      <c r="J37" s="115"/>
      <c r="K37" s="75"/>
      <c r="L37" s="110"/>
      <c r="M37" s="62"/>
      <c r="N37" s="62"/>
      <c r="O37" s="62"/>
      <c r="P37" s="62"/>
      <c r="Q37" s="53"/>
      <c r="R37" s="53"/>
      <c r="S37" s="53"/>
      <c r="T37" s="53"/>
    </row>
    <row r="38" spans="1:20" s="6" customFormat="1" x14ac:dyDescent="0.25">
      <c r="A38" s="100" t="s">
        <v>369</v>
      </c>
      <c r="B38" s="100"/>
      <c r="C38" s="112" t="s">
        <v>370</v>
      </c>
      <c r="D38" s="113" t="s">
        <v>275</v>
      </c>
      <c r="E38" s="114">
        <v>4</v>
      </c>
      <c r="F38" s="62"/>
      <c r="G38" s="62"/>
      <c r="H38" s="115"/>
      <c r="I38" s="115"/>
      <c r="J38" s="115"/>
      <c r="K38" s="75"/>
      <c r="L38" s="110"/>
      <c r="M38" s="62"/>
      <c r="N38" s="62"/>
      <c r="O38" s="62"/>
      <c r="P38" s="62"/>
      <c r="Q38" s="53"/>
      <c r="R38" s="53"/>
      <c r="S38" s="53"/>
      <c r="T38" s="53"/>
    </row>
    <row r="39" spans="1:20" s="6" customFormat="1" x14ac:dyDescent="0.25">
      <c r="A39" s="100" t="s">
        <v>371</v>
      </c>
      <c r="B39" s="100"/>
      <c r="C39" s="112" t="s">
        <v>372</v>
      </c>
      <c r="D39" s="113" t="s">
        <v>275</v>
      </c>
      <c r="E39" s="114">
        <v>1</v>
      </c>
      <c r="F39" s="62"/>
      <c r="G39" s="62"/>
      <c r="H39" s="115"/>
      <c r="I39" s="115"/>
      <c r="J39" s="115"/>
      <c r="K39" s="75"/>
      <c r="L39" s="110"/>
      <c r="M39" s="62"/>
      <c r="N39" s="62"/>
      <c r="O39" s="62"/>
      <c r="P39" s="62"/>
      <c r="Q39" s="53"/>
      <c r="R39" s="53"/>
      <c r="S39" s="53"/>
      <c r="T39" s="53"/>
    </row>
    <row r="40" spans="1:20" s="6" customFormat="1" ht="33.6" x14ac:dyDescent="0.3">
      <c r="A40" s="100" t="s">
        <v>373</v>
      </c>
      <c r="B40" s="100"/>
      <c r="C40" s="112" t="s">
        <v>374</v>
      </c>
      <c r="D40" s="113" t="s">
        <v>275</v>
      </c>
      <c r="E40" s="114">
        <v>16</v>
      </c>
      <c r="F40" s="62"/>
      <c r="G40" s="62"/>
      <c r="H40" s="115"/>
      <c r="I40" s="115"/>
      <c r="J40" s="115"/>
      <c r="K40" s="75"/>
      <c r="L40" s="110"/>
      <c r="M40" s="62"/>
      <c r="N40" s="62"/>
      <c r="O40" s="62"/>
      <c r="P40" s="62"/>
      <c r="Q40" s="53"/>
      <c r="R40" s="53"/>
      <c r="S40" s="53"/>
      <c r="T40" s="53"/>
    </row>
    <row r="41" spans="1:20" s="6" customFormat="1" ht="26.4" x14ac:dyDescent="0.25">
      <c r="A41" s="100" t="s">
        <v>375</v>
      </c>
      <c r="B41" s="100"/>
      <c r="C41" s="112" t="s">
        <v>376</v>
      </c>
      <c r="D41" s="113" t="s">
        <v>275</v>
      </c>
      <c r="E41" s="114">
        <v>1</v>
      </c>
      <c r="F41" s="62"/>
      <c r="G41" s="62"/>
      <c r="H41" s="115"/>
      <c r="I41" s="115"/>
      <c r="J41" s="115"/>
      <c r="K41" s="75"/>
      <c r="L41" s="110"/>
      <c r="M41" s="62"/>
      <c r="N41" s="62"/>
      <c r="O41" s="62"/>
      <c r="P41" s="62"/>
      <c r="Q41" s="53"/>
      <c r="R41" s="53"/>
      <c r="S41" s="53"/>
      <c r="T41" s="53"/>
    </row>
    <row r="42" spans="1:20" s="6" customFormat="1" ht="26.4" x14ac:dyDescent="0.25">
      <c r="A42" s="100" t="s">
        <v>377</v>
      </c>
      <c r="B42" s="100"/>
      <c r="C42" s="112" t="s">
        <v>378</v>
      </c>
      <c r="D42" s="113" t="s">
        <v>275</v>
      </c>
      <c r="E42" s="114">
        <v>121</v>
      </c>
      <c r="F42" s="62"/>
      <c r="G42" s="62"/>
      <c r="H42" s="115"/>
      <c r="I42" s="115"/>
      <c r="J42" s="115"/>
      <c r="K42" s="75"/>
      <c r="L42" s="110"/>
      <c r="M42" s="62"/>
      <c r="N42" s="62"/>
      <c r="O42" s="62"/>
      <c r="P42" s="62"/>
      <c r="Q42" s="53"/>
      <c r="R42" s="53"/>
      <c r="S42" s="53"/>
      <c r="T42" s="53"/>
    </row>
    <row r="43" spans="1:20" s="6" customFormat="1" ht="26.4" x14ac:dyDescent="0.25">
      <c r="A43" s="100" t="s">
        <v>379</v>
      </c>
      <c r="B43" s="100"/>
      <c r="C43" s="112" t="s">
        <v>380</v>
      </c>
      <c r="D43" s="113" t="s">
        <v>334</v>
      </c>
      <c r="E43" s="114">
        <v>1</v>
      </c>
      <c r="F43" s="62"/>
      <c r="G43" s="62"/>
      <c r="H43" s="115"/>
      <c r="I43" s="115"/>
      <c r="J43" s="115"/>
      <c r="K43" s="75"/>
      <c r="L43" s="110"/>
      <c r="M43" s="62"/>
      <c r="N43" s="62"/>
      <c r="O43" s="62"/>
      <c r="P43" s="62"/>
      <c r="Q43" s="53"/>
      <c r="R43" s="53"/>
      <c r="S43" s="53"/>
      <c r="T43" s="53"/>
    </row>
    <row r="44" spans="1:20" s="6" customFormat="1" x14ac:dyDescent="0.25">
      <c r="A44" s="100" t="s">
        <v>381</v>
      </c>
      <c r="B44" s="100"/>
      <c r="C44" s="112" t="s">
        <v>382</v>
      </c>
      <c r="D44" s="113" t="s">
        <v>334</v>
      </c>
      <c r="E44" s="114">
        <v>1</v>
      </c>
      <c r="F44" s="62"/>
      <c r="G44" s="62"/>
      <c r="H44" s="115"/>
      <c r="I44" s="115"/>
      <c r="J44" s="115"/>
      <c r="K44" s="75"/>
      <c r="L44" s="110"/>
      <c r="M44" s="62"/>
      <c r="N44" s="62"/>
      <c r="O44" s="62"/>
      <c r="P44" s="62"/>
      <c r="Q44" s="53"/>
      <c r="R44" s="53"/>
      <c r="S44" s="53"/>
      <c r="T44" s="53"/>
    </row>
    <row r="45" spans="1:20" s="6" customFormat="1" x14ac:dyDescent="0.25">
      <c r="A45" s="86"/>
      <c r="B45" s="86"/>
      <c r="C45" s="102" t="s">
        <v>383</v>
      </c>
      <c r="D45" s="84"/>
      <c r="E45" s="84"/>
      <c r="F45" s="62"/>
      <c r="G45" s="62"/>
      <c r="H45" s="62"/>
      <c r="I45" s="62"/>
      <c r="J45" s="115"/>
      <c r="K45" s="75"/>
      <c r="L45" s="110"/>
      <c r="M45" s="62"/>
      <c r="N45" s="62"/>
      <c r="O45" s="62"/>
      <c r="P45" s="62"/>
    </row>
    <row r="46" spans="1:20" s="6" customFormat="1" x14ac:dyDescent="0.25">
      <c r="A46" s="100">
        <v>1</v>
      </c>
      <c r="B46" s="100"/>
      <c r="C46" s="112" t="s">
        <v>325</v>
      </c>
      <c r="D46" s="113" t="s">
        <v>321</v>
      </c>
      <c r="E46" s="114">
        <v>18</v>
      </c>
      <c r="F46" s="62"/>
      <c r="G46" s="62"/>
      <c r="H46" s="115"/>
      <c r="I46" s="115"/>
      <c r="J46" s="115"/>
      <c r="K46" s="75"/>
      <c r="L46" s="110"/>
      <c r="M46" s="62"/>
      <c r="N46" s="62"/>
      <c r="O46" s="62"/>
      <c r="P46" s="62"/>
      <c r="Q46" s="53"/>
      <c r="R46" s="53"/>
      <c r="S46" s="53"/>
      <c r="T46" s="53"/>
    </row>
    <row r="47" spans="1:20" s="6" customFormat="1" x14ac:dyDescent="0.25">
      <c r="A47" s="100">
        <v>2</v>
      </c>
      <c r="B47" s="100"/>
      <c r="C47" s="112" t="s">
        <v>327</v>
      </c>
      <c r="D47" s="113" t="s">
        <v>321</v>
      </c>
      <c r="E47" s="114">
        <v>36</v>
      </c>
      <c r="F47" s="62"/>
      <c r="G47" s="62"/>
      <c r="H47" s="115"/>
      <c r="I47" s="115"/>
      <c r="J47" s="115"/>
      <c r="K47" s="75"/>
      <c r="L47" s="110"/>
      <c r="M47" s="62"/>
      <c r="N47" s="62"/>
      <c r="O47" s="62"/>
      <c r="P47" s="62"/>
      <c r="Q47" s="53"/>
      <c r="R47" s="53"/>
      <c r="S47" s="53"/>
      <c r="T47" s="53"/>
    </row>
    <row r="48" spans="1:20" s="6" customFormat="1" x14ac:dyDescent="0.25">
      <c r="A48" s="100">
        <v>3</v>
      </c>
      <c r="B48" s="100"/>
      <c r="C48" s="112" t="s">
        <v>329</v>
      </c>
      <c r="D48" s="113" t="s">
        <v>321</v>
      </c>
      <c r="E48" s="114">
        <v>61</v>
      </c>
      <c r="F48" s="62"/>
      <c r="G48" s="62"/>
      <c r="H48" s="115"/>
      <c r="I48" s="115"/>
      <c r="J48" s="115"/>
      <c r="K48" s="75"/>
      <c r="L48" s="110"/>
      <c r="M48" s="62"/>
      <c r="N48" s="62"/>
      <c r="O48" s="62"/>
      <c r="P48" s="62"/>
      <c r="Q48" s="53"/>
      <c r="R48" s="53"/>
      <c r="S48" s="53"/>
      <c r="T48" s="53"/>
    </row>
    <row r="49" spans="1:20" s="6" customFormat="1" x14ac:dyDescent="0.25">
      <c r="A49" s="100">
        <v>4</v>
      </c>
      <c r="B49" s="100"/>
      <c r="C49" s="112" t="s">
        <v>331</v>
      </c>
      <c r="D49" s="113" t="s">
        <v>275</v>
      </c>
      <c r="E49" s="114">
        <v>220</v>
      </c>
      <c r="F49" s="62"/>
      <c r="G49" s="62"/>
      <c r="H49" s="115"/>
      <c r="I49" s="115"/>
      <c r="J49" s="115"/>
      <c r="K49" s="75"/>
      <c r="L49" s="110"/>
      <c r="M49" s="62"/>
      <c r="N49" s="62"/>
      <c r="O49" s="62"/>
      <c r="P49" s="62"/>
      <c r="Q49" s="53"/>
      <c r="R49" s="53"/>
      <c r="S49" s="53"/>
      <c r="T49" s="53"/>
    </row>
    <row r="50" spans="1:20" s="6" customFormat="1" x14ac:dyDescent="0.25">
      <c r="A50" s="100">
        <v>5</v>
      </c>
      <c r="B50" s="100"/>
      <c r="C50" s="112" t="s">
        <v>333</v>
      </c>
      <c r="D50" s="113" t="s">
        <v>334</v>
      </c>
      <c r="E50" s="114">
        <v>1</v>
      </c>
      <c r="F50" s="62"/>
      <c r="G50" s="62"/>
      <c r="H50" s="115"/>
      <c r="I50" s="115"/>
      <c r="J50" s="115"/>
      <c r="K50" s="75"/>
      <c r="L50" s="110"/>
      <c r="M50" s="62"/>
      <c r="N50" s="62"/>
      <c r="O50" s="62"/>
      <c r="P50" s="62"/>
      <c r="Q50" s="53"/>
      <c r="R50" s="53"/>
      <c r="S50" s="53"/>
      <c r="T50" s="53"/>
    </row>
    <row r="51" spans="1:20" s="6" customFormat="1" ht="26.4" x14ac:dyDescent="0.25">
      <c r="A51" s="100">
        <v>6</v>
      </c>
      <c r="B51" s="100"/>
      <c r="C51" s="112" t="s">
        <v>384</v>
      </c>
      <c r="D51" s="113" t="s">
        <v>321</v>
      </c>
      <c r="E51" s="114">
        <v>18</v>
      </c>
      <c r="F51" s="62"/>
      <c r="G51" s="62"/>
      <c r="H51" s="115"/>
      <c r="I51" s="115"/>
      <c r="J51" s="115"/>
      <c r="K51" s="75"/>
      <c r="L51" s="110"/>
      <c r="M51" s="62"/>
      <c r="N51" s="62"/>
      <c r="O51" s="62"/>
      <c r="P51" s="62"/>
      <c r="Q51" s="53"/>
      <c r="R51" s="53"/>
      <c r="S51" s="53"/>
      <c r="T51" s="53"/>
    </row>
    <row r="52" spans="1:20" s="6" customFormat="1" ht="26.4" x14ac:dyDescent="0.25">
      <c r="A52" s="100">
        <v>7</v>
      </c>
      <c r="B52" s="100"/>
      <c r="C52" s="112" t="s">
        <v>385</v>
      </c>
      <c r="D52" s="113" t="s">
        <v>321</v>
      </c>
      <c r="E52" s="114">
        <v>35</v>
      </c>
      <c r="F52" s="62"/>
      <c r="G52" s="62"/>
      <c r="H52" s="115"/>
      <c r="I52" s="115"/>
      <c r="J52" s="115"/>
      <c r="K52" s="75"/>
      <c r="L52" s="110"/>
      <c r="M52" s="62"/>
      <c r="N52" s="62"/>
      <c r="O52" s="62"/>
      <c r="P52" s="62"/>
      <c r="Q52" s="53"/>
      <c r="R52" s="53"/>
      <c r="S52" s="53"/>
      <c r="T52" s="53"/>
    </row>
    <row r="53" spans="1:20" s="6" customFormat="1" ht="26.4" x14ac:dyDescent="0.25">
      <c r="A53" s="100">
        <v>8</v>
      </c>
      <c r="B53" s="100"/>
      <c r="C53" s="112" t="s">
        <v>386</v>
      </c>
      <c r="D53" s="113" t="s">
        <v>321</v>
      </c>
      <c r="E53" s="114">
        <v>59</v>
      </c>
      <c r="F53" s="62"/>
      <c r="G53" s="62"/>
      <c r="H53" s="115"/>
      <c r="I53" s="115"/>
      <c r="J53" s="115"/>
      <c r="K53" s="75"/>
      <c r="L53" s="110"/>
      <c r="M53" s="62"/>
      <c r="N53" s="62"/>
      <c r="O53" s="62"/>
      <c r="P53" s="62"/>
      <c r="Q53" s="53"/>
      <c r="R53" s="53"/>
      <c r="S53" s="53"/>
      <c r="T53" s="53"/>
    </row>
    <row r="54" spans="1:20" s="6" customFormat="1" x14ac:dyDescent="0.25">
      <c r="A54" s="100">
        <v>9</v>
      </c>
      <c r="B54" s="100"/>
      <c r="C54" s="112" t="s">
        <v>346</v>
      </c>
      <c r="D54" s="113" t="s">
        <v>334</v>
      </c>
      <c r="E54" s="114">
        <v>1</v>
      </c>
      <c r="F54" s="62"/>
      <c r="G54" s="62"/>
      <c r="H54" s="115"/>
      <c r="I54" s="115"/>
      <c r="J54" s="115"/>
      <c r="K54" s="75"/>
      <c r="L54" s="110"/>
      <c r="M54" s="62"/>
      <c r="N54" s="62"/>
      <c r="O54" s="62"/>
      <c r="P54" s="62"/>
      <c r="Q54" s="53"/>
      <c r="R54" s="53"/>
      <c r="S54" s="53"/>
      <c r="T54" s="53"/>
    </row>
    <row r="55" spans="1:20" s="6" customFormat="1" ht="18" x14ac:dyDescent="0.3">
      <c r="A55" s="100">
        <v>10</v>
      </c>
      <c r="B55" s="100"/>
      <c r="C55" s="112" t="s">
        <v>387</v>
      </c>
      <c r="D55" s="113" t="s">
        <v>275</v>
      </c>
      <c r="E55" s="114">
        <v>5</v>
      </c>
      <c r="F55" s="62"/>
      <c r="G55" s="62"/>
      <c r="H55" s="115"/>
      <c r="I55" s="115"/>
      <c r="J55" s="115"/>
      <c r="K55" s="75"/>
      <c r="L55" s="110"/>
      <c r="M55" s="62"/>
      <c r="N55" s="62"/>
      <c r="O55" s="62"/>
      <c r="P55" s="62"/>
      <c r="Q55" s="53"/>
      <c r="R55" s="53"/>
      <c r="S55" s="53"/>
      <c r="T55" s="53"/>
    </row>
    <row r="56" spans="1:20" s="6" customFormat="1" ht="18" x14ac:dyDescent="0.3">
      <c r="A56" s="100">
        <v>11</v>
      </c>
      <c r="B56" s="100"/>
      <c r="C56" s="112" t="s">
        <v>354</v>
      </c>
      <c r="D56" s="113" t="s">
        <v>275</v>
      </c>
      <c r="E56" s="114">
        <v>5</v>
      </c>
      <c r="F56" s="62"/>
      <c r="G56" s="62"/>
      <c r="H56" s="115"/>
      <c r="I56" s="115"/>
      <c r="J56" s="115"/>
      <c r="K56" s="75"/>
      <c r="L56" s="110"/>
      <c r="M56" s="62"/>
      <c r="N56" s="62"/>
      <c r="O56" s="62"/>
      <c r="P56" s="62"/>
      <c r="Q56" s="53"/>
      <c r="R56" s="53"/>
      <c r="S56" s="53"/>
      <c r="T56" s="53"/>
    </row>
    <row r="57" spans="1:20" s="6" customFormat="1" ht="18" x14ac:dyDescent="0.3">
      <c r="A57" s="100">
        <v>12</v>
      </c>
      <c r="B57" s="100"/>
      <c r="C57" s="112" t="s">
        <v>356</v>
      </c>
      <c r="D57" s="113" t="s">
        <v>275</v>
      </c>
      <c r="E57" s="114">
        <v>33</v>
      </c>
      <c r="F57" s="62"/>
      <c r="G57" s="62"/>
      <c r="H57" s="115"/>
      <c r="I57" s="115"/>
      <c r="J57" s="115"/>
      <c r="K57" s="75"/>
      <c r="L57" s="110"/>
      <c r="M57" s="62"/>
      <c r="N57" s="62"/>
      <c r="O57" s="62"/>
      <c r="P57" s="62"/>
      <c r="Q57" s="53"/>
      <c r="R57" s="53"/>
      <c r="S57" s="53"/>
      <c r="T57" s="53"/>
    </row>
    <row r="58" spans="1:20" s="6" customFormat="1" ht="26.4" x14ac:dyDescent="0.25">
      <c r="A58" s="100">
        <v>13</v>
      </c>
      <c r="B58" s="100"/>
      <c r="C58" s="112" t="s">
        <v>388</v>
      </c>
      <c r="D58" s="113" t="s">
        <v>334</v>
      </c>
      <c r="E58" s="114">
        <v>2</v>
      </c>
      <c r="F58" s="62"/>
      <c r="G58" s="62"/>
      <c r="H58" s="115"/>
      <c r="I58" s="115"/>
      <c r="J58" s="115"/>
      <c r="K58" s="75"/>
      <c r="L58" s="110"/>
      <c r="M58" s="62"/>
      <c r="N58" s="62"/>
      <c r="O58" s="62"/>
      <c r="P58" s="62"/>
      <c r="Q58" s="53"/>
      <c r="R58" s="53"/>
      <c r="S58" s="53"/>
      <c r="T58" s="53"/>
    </row>
    <row r="59" spans="1:20" s="6" customFormat="1" ht="26.4" x14ac:dyDescent="0.25">
      <c r="A59" s="100">
        <v>14</v>
      </c>
      <c r="B59" s="100"/>
      <c r="C59" s="112" t="s">
        <v>389</v>
      </c>
      <c r="D59" s="113" t="s">
        <v>334</v>
      </c>
      <c r="E59" s="114">
        <v>3</v>
      </c>
      <c r="F59" s="62"/>
      <c r="G59" s="62"/>
      <c r="H59" s="115"/>
      <c r="I59" s="115"/>
      <c r="J59" s="115"/>
      <c r="K59" s="75"/>
      <c r="L59" s="110"/>
      <c r="M59" s="62"/>
      <c r="N59" s="62"/>
      <c r="O59" s="62"/>
      <c r="P59" s="62"/>
      <c r="Q59" s="53"/>
      <c r="R59" s="53"/>
      <c r="S59" s="53"/>
      <c r="T59" s="53"/>
    </row>
    <row r="60" spans="1:20" s="6" customFormat="1" ht="26.4" x14ac:dyDescent="0.25">
      <c r="A60" s="100">
        <v>15</v>
      </c>
      <c r="B60" s="100"/>
      <c r="C60" s="112" t="s">
        <v>378</v>
      </c>
      <c r="D60" s="113" t="s">
        <v>275</v>
      </c>
      <c r="E60" s="114">
        <v>75</v>
      </c>
      <c r="F60" s="62"/>
      <c r="G60" s="62"/>
      <c r="H60" s="115"/>
      <c r="I60" s="115"/>
      <c r="J60" s="115"/>
      <c r="K60" s="75"/>
      <c r="L60" s="110"/>
      <c r="M60" s="62"/>
      <c r="N60" s="62"/>
      <c r="O60" s="62"/>
      <c r="P60" s="62"/>
      <c r="Q60" s="53"/>
      <c r="R60" s="53"/>
      <c r="S60" s="53"/>
      <c r="T60" s="53"/>
    </row>
    <row r="61" spans="1:20" s="6" customFormat="1" ht="26.4" x14ac:dyDescent="0.25">
      <c r="A61" s="100">
        <v>16</v>
      </c>
      <c r="B61" s="100"/>
      <c r="C61" s="112" t="s">
        <v>380</v>
      </c>
      <c r="D61" s="113" t="s">
        <v>334</v>
      </c>
      <c r="E61" s="114">
        <v>1</v>
      </c>
      <c r="F61" s="62"/>
      <c r="G61" s="62"/>
      <c r="H61" s="115"/>
      <c r="I61" s="115"/>
      <c r="J61" s="115"/>
      <c r="K61" s="75"/>
      <c r="L61" s="110"/>
      <c r="M61" s="62"/>
      <c r="N61" s="62"/>
      <c r="O61" s="62"/>
      <c r="P61" s="62"/>
      <c r="Q61" s="53"/>
      <c r="R61" s="53"/>
      <c r="S61" s="53"/>
      <c r="T61" s="53"/>
    </row>
    <row r="62" spans="1:20" s="6" customFormat="1" x14ac:dyDescent="0.25">
      <c r="A62" s="134">
        <v>17</v>
      </c>
      <c r="B62" s="134"/>
      <c r="C62" s="246" t="s">
        <v>382</v>
      </c>
      <c r="D62" s="247" t="s">
        <v>334</v>
      </c>
      <c r="E62" s="248">
        <v>1</v>
      </c>
      <c r="F62" s="249"/>
      <c r="G62" s="249"/>
      <c r="H62" s="250"/>
      <c r="I62" s="250"/>
      <c r="J62" s="250"/>
      <c r="K62" s="98"/>
      <c r="L62" s="251"/>
      <c r="M62" s="249"/>
      <c r="N62" s="249"/>
      <c r="O62" s="249"/>
      <c r="P62" s="62"/>
      <c r="Q62" s="53"/>
      <c r="R62" s="53"/>
      <c r="S62" s="53"/>
      <c r="T62" s="53"/>
    </row>
    <row r="63" spans="1:20" s="6" customFormat="1" x14ac:dyDescent="0.25">
      <c r="A63" s="100">
        <v>18</v>
      </c>
      <c r="B63" s="100"/>
      <c r="C63" s="112" t="s">
        <v>390</v>
      </c>
      <c r="D63" s="113" t="s">
        <v>391</v>
      </c>
      <c r="E63" s="114">
        <v>1</v>
      </c>
      <c r="F63" s="62"/>
      <c r="G63" s="75"/>
      <c r="H63" s="115"/>
      <c r="I63" s="115"/>
      <c r="J63" s="115"/>
      <c r="K63" s="75"/>
      <c r="L63" s="74"/>
      <c r="M63" s="75"/>
      <c r="N63" s="75"/>
      <c r="O63" s="75"/>
      <c r="P63" s="101"/>
      <c r="Q63" s="53"/>
      <c r="R63" s="53"/>
      <c r="S63" s="53"/>
      <c r="T63" s="53"/>
    </row>
    <row r="64" spans="1:20" s="6" customFormat="1" ht="15.6" x14ac:dyDescent="0.25">
      <c r="A64" s="128"/>
      <c r="B64" s="128"/>
      <c r="C64" s="131" t="s">
        <v>392</v>
      </c>
      <c r="D64" s="129"/>
      <c r="E64" s="130"/>
      <c r="F64" s="72"/>
      <c r="G64" s="72"/>
      <c r="H64" s="252"/>
      <c r="I64" s="252"/>
      <c r="J64" s="253">
        <f t="shared" ref="J64" si="0">H64*0.05</f>
        <v>0</v>
      </c>
      <c r="K64" s="252">
        <f t="shared" ref="K64" si="1">SUM(H64:J64)</f>
        <v>0</v>
      </c>
      <c r="L64" s="254">
        <f t="shared" ref="L64" si="2">E64*F64</f>
        <v>0</v>
      </c>
      <c r="M64" s="72">
        <f t="shared" ref="M64" si="3">E64*H64</f>
        <v>0</v>
      </c>
      <c r="N64" s="72">
        <f t="shared" ref="N64" si="4">E64*I64</f>
        <v>0</v>
      </c>
      <c r="O64" s="72">
        <f t="shared" ref="O64" si="5">E64*J64</f>
        <v>0</v>
      </c>
      <c r="P64" s="62">
        <f t="shared" ref="P64" si="6">SUM(M64:O64)</f>
        <v>0</v>
      </c>
    </row>
    <row r="65" spans="1:20" s="6" customFormat="1" ht="26.4" x14ac:dyDescent="0.25">
      <c r="A65" s="100">
        <v>1</v>
      </c>
      <c r="B65" s="100"/>
      <c r="C65" s="112" t="s">
        <v>393</v>
      </c>
      <c r="D65" s="113" t="s">
        <v>321</v>
      </c>
      <c r="E65" s="114">
        <v>207</v>
      </c>
      <c r="F65" s="62"/>
      <c r="G65" s="62"/>
      <c r="H65" s="115"/>
      <c r="I65" s="115"/>
      <c r="J65" s="115"/>
      <c r="K65" s="75"/>
      <c r="L65" s="110"/>
      <c r="M65" s="62"/>
      <c r="N65" s="62"/>
      <c r="O65" s="62"/>
      <c r="P65" s="62"/>
      <c r="Q65" s="53"/>
      <c r="R65" s="53"/>
      <c r="S65" s="53"/>
      <c r="T65" s="53"/>
    </row>
    <row r="66" spans="1:20" s="6" customFormat="1" ht="26.4" x14ac:dyDescent="0.25">
      <c r="A66" s="100">
        <v>2</v>
      </c>
      <c r="B66" s="100"/>
      <c r="C66" s="112" t="s">
        <v>394</v>
      </c>
      <c r="D66" s="113" t="s">
        <v>321</v>
      </c>
      <c r="E66" s="114">
        <v>69</v>
      </c>
      <c r="F66" s="62"/>
      <c r="G66" s="62"/>
      <c r="H66" s="115"/>
      <c r="I66" s="115"/>
      <c r="J66" s="115"/>
      <c r="K66" s="75"/>
      <c r="L66" s="110"/>
      <c r="M66" s="62"/>
      <c r="N66" s="62"/>
      <c r="O66" s="62"/>
      <c r="P66" s="62"/>
      <c r="Q66" s="53"/>
      <c r="R66" s="53"/>
      <c r="S66" s="53"/>
      <c r="T66" s="53"/>
    </row>
    <row r="67" spans="1:20" s="6" customFormat="1" ht="26.4" x14ac:dyDescent="0.25">
      <c r="A67" s="100">
        <v>3</v>
      </c>
      <c r="B67" s="100"/>
      <c r="C67" s="112" t="s">
        <v>395</v>
      </c>
      <c r="D67" s="113" t="s">
        <v>334</v>
      </c>
      <c r="E67" s="114">
        <v>1</v>
      </c>
      <c r="F67" s="62"/>
      <c r="G67" s="62"/>
      <c r="H67" s="115"/>
      <c r="I67" s="115"/>
      <c r="J67" s="115"/>
      <c r="K67" s="75"/>
      <c r="L67" s="110"/>
      <c r="M67" s="62"/>
      <c r="N67" s="62"/>
      <c r="O67" s="62"/>
      <c r="P67" s="62"/>
      <c r="Q67" s="53"/>
      <c r="R67" s="53"/>
      <c r="S67" s="53"/>
      <c r="T67" s="53"/>
    </row>
    <row r="68" spans="1:20" s="6" customFormat="1" ht="18" x14ac:dyDescent="0.3">
      <c r="A68" s="100">
        <v>4</v>
      </c>
      <c r="B68" s="100"/>
      <c r="C68" s="112" t="s">
        <v>396</v>
      </c>
      <c r="D68" s="113" t="s">
        <v>275</v>
      </c>
      <c r="E68" s="114">
        <v>59</v>
      </c>
      <c r="F68" s="62"/>
      <c r="G68" s="62"/>
      <c r="H68" s="115"/>
      <c r="I68" s="115"/>
      <c r="J68" s="115"/>
      <c r="K68" s="75"/>
      <c r="L68" s="110"/>
      <c r="M68" s="62"/>
      <c r="N68" s="62"/>
      <c r="O68" s="62"/>
      <c r="P68" s="62"/>
      <c r="Q68" s="53"/>
      <c r="R68" s="53"/>
      <c r="S68" s="53"/>
      <c r="T68" s="53"/>
    </row>
    <row r="69" spans="1:20" s="6" customFormat="1" ht="18" x14ac:dyDescent="0.3">
      <c r="A69" s="100">
        <v>5</v>
      </c>
      <c r="B69" s="100"/>
      <c r="C69" s="112" t="s">
        <v>397</v>
      </c>
      <c r="D69" s="113" t="s">
        <v>275</v>
      </c>
      <c r="E69" s="114">
        <v>15</v>
      </c>
      <c r="F69" s="62"/>
      <c r="G69" s="62"/>
      <c r="H69" s="115"/>
      <c r="I69" s="115"/>
      <c r="J69" s="115"/>
      <c r="K69" s="75"/>
      <c r="L69" s="110"/>
      <c r="M69" s="62"/>
      <c r="N69" s="62"/>
      <c r="O69" s="62"/>
      <c r="P69" s="62"/>
      <c r="Q69" s="53"/>
      <c r="R69" s="53"/>
      <c r="S69" s="53"/>
      <c r="T69" s="53"/>
    </row>
    <row r="70" spans="1:20" s="6" customFormat="1" ht="18" x14ac:dyDescent="0.3">
      <c r="A70" s="100">
        <v>6</v>
      </c>
      <c r="B70" s="100"/>
      <c r="C70" s="112" t="s">
        <v>398</v>
      </c>
      <c r="D70" s="113" t="s">
        <v>275</v>
      </c>
      <c r="E70" s="114">
        <v>10</v>
      </c>
      <c r="F70" s="62"/>
      <c r="G70" s="62"/>
      <c r="H70" s="115"/>
      <c r="I70" s="115"/>
      <c r="J70" s="115"/>
      <c r="K70" s="75"/>
      <c r="L70" s="110"/>
      <c r="M70" s="62"/>
      <c r="N70" s="62"/>
      <c r="O70" s="62"/>
      <c r="P70" s="62"/>
      <c r="Q70" s="53"/>
      <c r="R70" s="53"/>
      <c r="S70" s="53"/>
      <c r="T70" s="53"/>
    </row>
    <row r="71" spans="1:20" s="6" customFormat="1" x14ac:dyDescent="0.25">
      <c r="A71" s="100">
        <v>7</v>
      </c>
      <c r="B71" s="100"/>
      <c r="C71" s="112" t="s">
        <v>399</v>
      </c>
      <c r="D71" s="113" t="s">
        <v>275</v>
      </c>
      <c r="E71" s="114">
        <v>19</v>
      </c>
      <c r="F71" s="62"/>
      <c r="G71" s="62"/>
      <c r="H71" s="115"/>
      <c r="I71" s="115"/>
      <c r="J71" s="115"/>
      <c r="K71" s="75"/>
      <c r="L71" s="110"/>
      <c r="M71" s="62"/>
      <c r="N71" s="62"/>
      <c r="O71" s="62"/>
      <c r="P71" s="62"/>
      <c r="Q71" s="53"/>
      <c r="R71" s="53"/>
      <c r="S71" s="53"/>
      <c r="T71" s="53"/>
    </row>
    <row r="72" spans="1:20" s="6" customFormat="1" x14ac:dyDescent="0.25">
      <c r="A72" s="100">
        <v>8</v>
      </c>
      <c r="B72" s="100"/>
      <c r="C72" s="112" t="s">
        <v>400</v>
      </c>
      <c r="D72" s="113" t="s">
        <v>275</v>
      </c>
      <c r="E72" s="114">
        <v>5</v>
      </c>
      <c r="F72" s="62"/>
      <c r="G72" s="62"/>
      <c r="H72" s="115"/>
      <c r="I72" s="115"/>
      <c r="J72" s="115"/>
      <c r="K72" s="75"/>
      <c r="L72" s="110"/>
      <c r="M72" s="62"/>
      <c r="N72" s="62"/>
      <c r="O72" s="62"/>
      <c r="P72" s="62"/>
      <c r="Q72" s="53"/>
      <c r="R72" s="53"/>
      <c r="S72" s="53"/>
      <c r="T72" s="53"/>
    </row>
    <row r="73" spans="1:20" s="6" customFormat="1" x14ac:dyDescent="0.25">
      <c r="A73" s="100">
        <v>9</v>
      </c>
      <c r="B73" s="100"/>
      <c r="C73" s="112" t="s">
        <v>401</v>
      </c>
      <c r="D73" s="113" t="s">
        <v>275</v>
      </c>
      <c r="E73" s="114">
        <v>5</v>
      </c>
      <c r="F73" s="62"/>
      <c r="G73" s="62"/>
      <c r="H73" s="115"/>
      <c r="I73" s="115"/>
      <c r="J73" s="115"/>
      <c r="K73" s="75"/>
      <c r="L73" s="110"/>
      <c r="M73" s="62"/>
      <c r="N73" s="62"/>
      <c r="O73" s="62"/>
      <c r="P73" s="62"/>
      <c r="Q73" s="53"/>
      <c r="R73" s="53"/>
      <c r="S73" s="53"/>
      <c r="T73" s="53"/>
    </row>
    <row r="74" spans="1:20" s="6" customFormat="1" x14ac:dyDescent="0.25">
      <c r="A74" s="100">
        <v>10</v>
      </c>
      <c r="B74" s="100"/>
      <c r="C74" s="112" t="s">
        <v>402</v>
      </c>
      <c r="D74" s="113" t="s">
        <v>275</v>
      </c>
      <c r="E74" s="114">
        <v>126</v>
      </c>
      <c r="F74" s="62"/>
      <c r="G74" s="62"/>
      <c r="H74" s="115"/>
      <c r="I74" s="115"/>
      <c r="J74" s="115"/>
      <c r="K74" s="75"/>
      <c r="L74" s="110"/>
      <c r="M74" s="62"/>
      <c r="N74" s="62"/>
      <c r="O74" s="62"/>
      <c r="P74" s="62"/>
      <c r="Q74" s="53"/>
      <c r="R74" s="53"/>
      <c r="S74" s="53"/>
      <c r="T74" s="53"/>
    </row>
    <row r="75" spans="1:20" s="6" customFormat="1" x14ac:dyDescent="0.25">
      <c r="A75" s="100">
        <v>11</v>
      </c>
      <c r="B75" s="100"/>
      <c r="C75" s="112" t="s">
        <v>403</v>
      </c>
      <c r="D75" s="113" t="s">
        <v>275</v>
      </c>
      <c r="E75" s="114">
        <v>63</v>
      </c>
      <c r="F75" s="62"/>
      <c r="G75" s="62"/>
      <c r="H75" s="115"/>
      <c r="I75" s="115"/>
      <c r="J75" s="115"/>
      <c r="K75" s="75"/>
      <c r="L75" s="110"/>
      <c r="M75" s="62"/>
      <c r="N75" s="62"/>
      <c r="O75" s="62"/>
      <c r="P75" s="62"/>
      <c r="Q75" s="53"/>
      <c r="R75" s="53"/>
      <c r="S75" s="53"/>
      <c r="T75" s="53"/>
    </row>
    <row r="76" spans="1:20" s="6" customFormat="1" x14ac:dyDescent="0.25">
      <c r="A76" s="100">
        <v>12</v>
      </c>
      <c r="B76" s="100"/>
      <c r="C76" s="112" t="s">
        <v>404</v>
      </c>
      <c r="D76" s="113" t="s">
        <v>275</v>
      </c>
      <c r="E76" s="114">
        <v>14</v>
      </c>
      <c r="F76" s="62"/>
      <c r="G76" s="62"/>
      <c r="H76" s="115"/>
      <c r="I76" s="115"/>
      <c r="J76" s="115"/>
      <c r="K76" s="75"/>
      <c r="L76" s="110"/>
      <c r="M76" s="62"/>
      <c r="N76" s="62"/>
      <c r="O76" s="62"/>
      <c r="P76" s="62"/>
      <c r="Q76" s="53"/>
      <c r="R76" s="53"/>
      <c r="S76" s="53"/>
      <c r="T76" s="53"/>
    </row>
    <row r="77" spans="1:20" s="6" customFormat="1" x14ac:dyDescent="0.25">
      <c r="A77" s="100">
        <v>13</v>
      </c>
      <c r="B77" s="100"/>
      <c r="C77" s="112" t="s">
        <v>405</v>
      </c>
      <c r="D77" s="113" t="s">
        <v>334</v>
      </c>
      <c r="E77" s="114">
        <v>4</v>
      </c>
      <c r="F77" s="62"/>
      <c r="G77" s="62"/>
      <c r="H77" s="115"/>
      <c r="I77" s="115"/>
      <c r="J77" s="115"/>
      <c r="K77" s="75"/>
      <c r="L77" s="110"/>
      <c r="M77" s="62"/>
      <c r="N77" s="62"/>
      <c r="O77" s="62"/>
      <c r="P77" s="62"/>
      <c r="Q77" s="53"/>
      <c r="R77" s="53"/>
      <c r="S77" s="53"/>
      <c r="T77" s="53"/>
    </row>
    <row r="78" spans="1:20" s="6" customFormat="1" x14ac:dyDescent="0.25">
      <c r="A78" s="100">
        <v>14</v>
      </c>
      <c r="B78" s="100"/>
      <c r="C78" s="112" t="s">
        <v>406</v>
      </c>
      <c r="D78" s="113" t="s">
        <v>334</v>
      </c>
      <c r="E78" s="114">
        <v>1</v>
      </c>
      <c r="F78" s="62"/>
      <c r="G78" s="62"/>
      <c r="H78" s="115"/>
      <c r="I78" s="115"/>
      <c r="J78" s="115"/>
      <c r="K78" s="75"/>
      <c r="L78" s="110"/>
      <c r="M78" s="62"/>
      <c r="N78" s="62"/>
      <c r="O78" s="62"/>
      <c r="P78" s="62"/>
      <c r="Q78" s="53"/>
      <c r="R78" s="53"/>
      <c r="S78" s="53"/>
      <c r="T78" s="53"/>
    </row>
    <row r="79" spans="1:20" s="6" customFormat="1" ht="39.6" x14ac:dyDescent="0.25">
      <c r="A79" s="100">
        <v>15</v>
      </c>
      <c r="B79" s="100"/>
      <c r="C79" s="112" t="s">
        <v>407</v>
      </c>
      <c r="D79" s="113" t="s">
        <v>334</v>
      </c>
      <c r="E79" s="114">
        <v>9</v>
      </c>
      <c r="F79" s="62"/>
      <c r="G79" s="62"/>
      <c r="H79" s="115"/>
      <c r="I79" s="115"/>
      <c r="J79" s="115"/>
      <c r="K79" s="75"/>
      <c r="L79" s="110"/>
      <c r="M79" s="62"/>
      <c r="N79" s="62"/>
      <c r="O79" s="62"/>
      <c r="P79" s="62"/>
      <c r="Q79" s="53"/>
      <c r="R79" s="53"/>
      <c r="S79" s="53"/>
      <c r="T79" s="53"/>
    </row>
    <row r="80" spans="1:20" s="6" customFormat="1" ht="79.2" x14ac:dyDescent="0.25">
      <c r="A80" s="100">
        <v>16</v>
      </c>
      <c r="B80" s="100"/>
      <c r="C80" s="112" t="s">
        <v>408</v>
      </c>
      <c r="D80" s="113" t="s">
        <v>334</v>
      </c>
      <c r="E80" s="114">
        <v>11</v>
      </c>
      <c r="F80" s="62"/>
      <c r="G80" s="62"/>
      <c r="H80" s="115"/>
      <c r="I80" s="180"/>
      <c r="J80" s="115"/>
      <c r="K80" s="75"/>
      <c r="L80" s="110"/>
      <c r="M80" s="62"/>
      <c r="N80" s="62"/>
      <c r="O80" s="62"/>
      <c r="P80" s="62"/>
      <c r="Q80" s="53"/>
      <c r="R80" s="53"/>
      <c r="S80" s="53"/>
      <c r="T80" s="53"/>
    </row>
    <row r="81" spans="1:20" s="6" customFormat="1" ht="39.6" x14ac:dyDescent="0.25">
      <c r="A81" s="100">
        <v>17</v>
      </c>
      <c r="B81" s="100"/>
      <c r="C81" s="112" t="s">
        <v>409</v>
      </c>
      <c r="D81" s="113" t="s">
        <v>334</v>
      </c>
      <c r="E81" s="114">
        <v>8</v>
      </c>
      <c r="F81" s="62"/>
      <c r="G81" s="62"/>
      <c r="H81" s="115"/>
      <c r="I81" s="115"/>
      <c r="J81" s="115"/>
      <c r="K81" s="75"/>
      <c r="L81" s="110"/>
      <c r="M81" s="62"/>
      <c r="N81" s="62"/>
      <c r="O81" s="62"/>
      <c r="P81" s="62"/>
      <c r="Q81" s="53"/>
      <c r="R81" s="53"/>
      <c r="S81" s="53"/>
      <c r="T81" s="53"/>
    </row>
    <row r="82" spans="1:20" s="6" customFormat="1" ht="26.4" x14ac:dyDescent="0.25">
      <c r="A82" s="100">
        <v>18</v>
      </c>
      <c r="B82" s="100"/>
      <c r="C82" s="112" t="s">
        <v>410</v>
      </c>
      <c r="D82" s="113" t="s">
        <v>334</v>
      </c>
      <c r="E82" s="114">
        <v>4</v>
      </c>
      <c r="F82" s="62"/>
      <c r="G82" s="62"/>
      <c r="H82" s="115"/>
      <c r="I82" s="115"/>
      <c r="J82" s="115"/>
      <c r="K82" s="75"/>
      <c r="L82" s="110"/>
      <c r="M82" s="62"/>
      <c r="N82" s="62"/>
      <c r="O82" s="62"/>
      <c r="P82" s="62"/>
      <c r="Q82" s="53"/>
      <c r="R82" s="53"/>
      <c r="S82" s="53"/>
      <c r="T82" s="53"/>
    </row>
    <row r="83" spans="1:20" s="6" customFormat="1" ht="26.4" x14ac:dyDescent="0.25">
      <c r="A83" s="100">
        <v>19</v>
      </c>
      <c r="B83" s="100"/>
      <c r="C83" s="112" t="s">
        <v>411</v>
      </c>
      <c r="D83" s="113" t="s">
        <v>334</v>
      </c>
      <c r="E83" s="114">
        <v>1</v>
      </c>
      <c r="F83" s="62"/>
      <c r="G83" s="62"/>
      <c r="H83" s="115"/>
      <c r="I83" s="115"/>
      <c r="J83" s="115"/>
      <c r="K83" s="75"/>
      <c r="L83" s="110"/>
      <c r="M83" s="62"/>
      <c r="N83" s="62"/>
      <c r="O83" s="62"/>
      <c r="P83" s="62"/>
      <c r="Q83" s="53"/>
      <c r="R83" s="53"/>
      <c r="S83" s="53"/>
      <c r="T83" s="53"/>
    </row>
    <row r="84" spans="1:20" s="6" customFormat="1" ht="26.4" x14ac:dyDescent="0.25">
      <c r="A84" s="100">
        <v>20</v>
      </c>
      <c r="B84" s="100"/>
      <c r="C84" s="112" t="s">
        <v>412</v>
      </c>
      <c r="D84" s="113" t="s">
        <v>334</v>
      </c>
      <c r="E84" s="114">
        <v>1</v>
      </c>
      <c r="F84" s="62"/>
      <c r="G84" s="62"/>
      <c r="H84" s="115"/>
      <c r="I84" s="115"/>
      <c r="J84" s="115"/>
      <c r="K84" s="75"/>
      <c r="L84" s="110"/>
      <c r="M84" s="62"/>
      <c r="N84" s="62"/>
      <c r="O84" s="62"/>
      <c r="P84" s="62"/>
      <c r="Q84" s="53"/>
      <c r="R84" s="53"/>
      <c r="S84" s="53"/>
      <c r="T84" s="53"/>
    </row>
    <row r="85" spans="1:20" s="6" customFormat="1" ht="52.8" x14ac:dyDescent="0.25">
      <c r="A85" s="100">
        <v>21</v>
      </c>
      <c r="B85" s="100"/>
      <c r="C85" s="112" t="s">
        <v>413</v>
      </c>
      <c r="D85" s="113" t="s">
        <v>334</v>
      </c>
      <c r="E85" s="114">
        <v>7</v>
      </c>
      <c r="F85" s="62"/>
      <c r="G85" s="62"/>
      <c r="H85" s="115"/>
      <c r="I85" s="115"/>
      <c r="J85" s="115"/>
      <c r="K85" s="75"/>
      <c r="L85" s="110"/>
      <c r="M85" s="62"/>
      <c r="N85" s="62"/>
      <c r="O85" s="62"/>
      <c r="P85" s="62"/>
      <c r="Q85" s="53"/>
      <c r="R85" s="53"/>
      <c r="S85" s="53"/>
      <c r="T85" s="53"/>
    </row>
    <row r="86" spans="1:20" s="6" customFormat="1" ht="52.8" x14ac:dyDescent="0.25">
      <c r="A86" s="100">
        <v>22</v>
      </c>
      <c r="B86" s="100"/>
      <c r="C86" s="112" t="s">
        <v>414</v>
      </c>
      <c r="D86" s="113" t="s">
        <v>334</v>
      </c>
      <c r="E86" s="114">
        <v>9</v>
      </c>
      <c r="F86" s="62"/>
      <c r="G86" s="62"/>
      <c r="H86" s="115"/>
      <c r="I86" s="115"/>
      <c r="J86" s="115"/>
      <c r="K86" s="75"/>
      <c r="L86" s="110"/>
      <c r="M86" s="62"/>
      <c r="N86" s="62"/>
      <c r="O86" s="62"/>
      <c r="P86" s="62"/>
      <c r="Q86" s="53"/>
      <c r="R86" s="53"/>
      <c r="S86" s="53"/>
      <c r="T86" s="53"/>
    </row>
    <row r="87" spans="1:20" s="6" customFormat="1" x14ac:dyDescent="0.25">
      <c r="A87" s="100">
        <v>23</v>
      </c>
      <c r="B87" s="100"/>
      <c r="C87" s="112" t="s">
        <v>415</v>
      </c>
      <c r="D87" s="113" t="s">
        <v>275</v>
      </c>
      <c r="E87" s="114">
        <v>9</v>
      </c>
      <c r="F87" s="62"/>
      <c r="G87" s="62"/>
      <c r="H87" s="115"/>
      <c r="I87" s="115"/>
      <c r="J87" s="115"/>
      <c r="K87" s="75"/>
      <c r="L87" s="110"/>
      <c r="M87" s="62"/>
      <c r="N87" s="62"/>
      <c r="O87" s="62"/>
      <c r="P87" s="62"/>
      <c r="Q87" s="53"/>
      <c r="R87" s="53"/>
      <c r="S87" s="53"/>
      <c r="T87" s="53"/>
    </row>
    <row r="88" spans="1:20" s="6" customFormat="1" ht="26.4" x14ac:dyDescent="0.25">
      <c r="A88" s="100">
        <v>24</v>
      </c>
      <c r="B88" s="100"/>
      <c r="C88" s="112" t="s">
        <v>416</v>
      </c>
      <c r="D88" s="113" t="s">
        <v>275</v>
      </c>
      <c r="E88" s="114">
        <v>4</v>
      </c>
      <c r="F88" s="62"/>
      <c r="G88" s="62"/>
      <c r="H88" s="115"/>
      <c r="I88" s="115"/>
      <c r="J88" s="115"/>
      <c r="K88" s="75"/>
      <c r="L88" s="110"/>
      <c r="M88" s="62"/>
      <c r="N88" s="62"/>
      <c r="O88" s="62"/>
      <c r="P88" s="62"/>
      <c r="Q88" s="53"/>
      <c r="R88" s="53"/>
      <c r="S88" s="53"/>
      <c r="T88" s="53"/>
    </row>
    <row r="89" spans="1:20" s="6" customFormat="1" ht="26.4" x14ac:dyDescent="0.25">
      <c r="A89" s="100">
        <v>25</v>
      </c>
      <c r="B89" s="100"/>
      <c r="C89" s="112" t="s">
        <v>417</v>
      </c>
      <c r="D89" s="113" t="s">
        <v>334</v>
      </c>
      <c r="E89" s="114">
        <v>1</v>
      </c>
      <c r="F89" s="62"/>
      <c r="G89" s="62"/>
      <c r="H89" s="115"/>
      <c r="I89" s="115"/>
      <c r="J89" s="115"/>
      <c r="K89" s="75"/>
      <c r="L89" s="110"/>
      <c r="M89" s="62"/>
      <c r="N89" s="62"/>
      <c r="O89" s="62"/>
      <c r="P89" s="62"/>
      <c r="Q89" s="53"/>
      <c r="R89" s="53"/>
      <c r="S89" s="53"/>
      <c r="T89" s="53"/>
    </row>
    <row r="90" spans="1:20" s="6" customFormat="1" ht="26.4" x14ac:dyDescent="0.25">
      <c r="A90" s="100">
        <v>26</v>
      </c>
      <c r="B90" s="100"/>
      <c r="C90" s="112" t="s">
        <v>418</v>
      </c>
      <c r="D90" s="113" t="s">
        <v>275</v>
      </c>
      <c r="E90" s="114">
        <v>180</v>
      </c>
      <c r="F90" s="62"/>
      <c r="G90" s="62"/>
      <c r="H90" s="115"/>
      <c r="I90" s="115"/>
      <c r="J90" s="115"/>
      <c r="K90" s="75"/>
      <c r="L90" s="110"/>
      <c r="M90" s="62"/>
      <c r="N90" s="62"/>
      <c r="O90" s="62"/>
      <c r="P90" s="62"/>
      <c r="Q90" s="53"/>
      <c r="R90" s="53"/>
      <c r="S90" s="53"/>
      <c r="T90" s="53"/>
    </row>
    <row r="91" spans="1:20" s="6" customFormat="1" ht="26.4" x14ac:dyDescent="0.25">
      <c r="A91" s="100">
        <v>27</v>
      </c>
      <c r="B91" s="100"/>
      <c r="C91" s="112" t="s">
        <v>380</v>
      </c>
      <c r="D91" s="113" t="s">
        <v>334</v>
      </c>
      <c r="E91" s="114">
        <v>1</v>
      </c>
      <c r="F91" s="62"/>
      <c r="G91" s="62"/>
      <c r="H91" s="115"/>
      <c r="I91" s="115"/>
      <c r="J91" s="115"/>
      <c r="K91" s="75"/>
      <c r="L91" s="110"/>
      <c r="M91" s="62"/>
      <c r="N91" s="62"/>
      <c r="O91" s="62"/>
      <c r="P91" s="62"/>
      <c r="Q91" s="53"/>
      <c r="R91" s="53"/>
      <c r="S91" s="53"/>
      <c r="T91" s="53"/>
    </row>
    <row r="92" spans="1:20" s="6" customFormat="1" x14ac:dyDescent="0.25">
      <c r="A92" s="59"/>
      <c r="B92" s="61"/>
      <c r="C92" s="60"/>
      <c r="D92" s="61"/>
      <c r="E92" s="61"/>
      <c r="F92" s="62"/>
      <c r="G92" s="62"/>
      <c r="H92" s="62"/>
      <c r="I92" s="62"/>
      <c r="J92" s="62"/>
      <c r="K92" s="75">
        <f t="shared" ref="K92" si="7">SUM(H92:J92)</f>
        <v>0</v>
      </c>
      <c r="L92" s="110">
        <f t="shared" ref="L92" si="8">E92*F92</f>
        <v>0</v>
      </c>
      <c r="M92" s="62">
        <f t="shared" ref="M92" si="9">E92*H92</f>
        <v>0</v>
      </c>
      <c r="N92" s="62">
        <f t="shared" ref="N92" si="10">E92*I92</f>
        <v>0</v>
      </c>
      <c r="O92" s="62">
        <f t="shared" ref="O92" si="11">E92*J92</f>
        <v>0</v>
      </c>
      <c r="P92" s="62">
        <f t="shared" ref="P92" si="12">SUM(M92:O92)</f>
        <v>0</v>
      </c>
    </row>
    <row r="93" spans="1:20" x14ac:dyDescent="0.25">
      <c r="A93" s="65" t="s">
        <v>10</v>
      </c>
      <c r="B93" s="60" t="s">
        <v>10</v>
      </c>
      <c r="C93" s="307" t="s">
        <v>11</v>
      </c>
      <c r="D93" s="307"/>
      <c r="E93" s="60" t="s">
        <v>10</v>
      </c>
      <c r="F93" s="60" t="s">
        <v>10</v>
      </c>
      <c r="G93" s="60" t="s">
        <v>10</v>
      </c>
      <c r="H93" s="60" t="s">
        <v>10</v>
      </c>
      <c r="I93" s="60" t="s">
        <v>10</v>
      </c>
      <c r="J93" s="60" t="s">
        <v>10</v>
      </c>
      <c r="K93" s="60" t="s">
        <v>10</v>
      </c>
      <c r="L93" s="66"/>
      <c r="M93" s="66"/>
      <c r="N93" s="66"/>
      <c r="O93" s="66"/>
      <c r="P93" s="66"/>
    </row>
    <row r="94" spans="1:20" x14ac:dyDescent="0.25">
      <c r="A94" s="65" t="s">
        <v>10</v>
      </c>
      <c r="B94" s="60" t="s">
        <v>10</v>
      </c>
      <c r="C94" s="308" t="s">
        <v>74</v>
      </c>
      <c r="D94" s="309"/>
      <c r="E94" s="309"/>
      <c r="F94" s="309"/>
      <c r="G94" s="309"/>
      <c r="H94" s="309"/>
      <c r="I94" s="309"/>
      <c r="J94" s="309"/>
      <c r="K94" s="310"/>
      <c r="L94" s="67"/>
      <c r="M94" s="79"/>
      <c r="N94" s="79"/>
      <c r="O94" s="36"/>
      <c r="P94" s="72"/>
    </row>
    <row r="95" spans="1:20" x14ac:dyDescent="0.25">
      <c r="A95" s="65" t="s">
        <v>10</v>
      </c>
      <c r="B95" s="60" t="s">
        <v>10</v>
      </c>
      <c r="C95" s="295" t="s">
        <v>75</v>
      </c>
      <c r="D95" s="296"/>
      <c r="E95" s="296"/>
      <c r="F95" s="296"/>
      <c r="G95" s="296"/>
      <c r="H95" s="296"/>
      <c r="I95" s="296"/>
      <c r="J95" s="296"/>
      <c r="K95" s="297"/>
      <c r="L95" s="68"/>
      <c r="M95" s="69"/>
      <c r="N95" s="69"/>
      <c r="O95" s="69"/>
      <c r="P95" s="69"/>
    </row>
    <row r="97" spans="1:14" ht="15.6" x14ac:dyDescent="0.25">
      <c r="A97" s="21" t="s">
        <v>13</v>
      </c>
      <c r="B97" s="22"/>
      <c r="C97" s="270"/>
      <c r="J97" s="3" t="s">
        <v>15</v>
      </c>
      <c r="K97" s="22"/>
      <c r="L97" s="270"/>
      <c r="M97" s="270"/>
      <c r="N97" s="270"/>
    </row>
  </sheetData>
  <autoFilter ref="E12:I95"/>
  <mergeCells count="9">
    <mergeCell ref="C93:D93"/>
    <mergeCell ref="C94:K94"/>
    <mergeCell ref="C95:K95"/>
    <mergeCell ref="A1:P1"/>
    <mergeCell ref="N8:O8"/>
    <mergeCell ref="D10:D11"/>
    <mergeCell ref="E10:E11"/>
    <mergeCell ref="F10:K10"/>
    <mergeCell ref="L10:P10"/>
  </mergeCells>
  <phoneticPr fontId="12" type="noConversion"/>
  <pageMargins left="0.23622047244094491" right="0.15748031496062992" top="0.47244094488188981" bottom="0.23622047244094491" header="0.51181102362204722" footer="0.51181102362204722"/>
  <pageSetup paperSize="9" scale="87" fitToHeight="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7"/>
  <sheetViews>
    <sheetView showZeros="0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6" max="6" width="11.6640625" bestFit="1" customWidth="1"/>
    <col min="12" max="12" width="9.77734375" bestFit="1" customWidth="1"/>
    <col min="14" max="16" width="10" customWidth="1"/>
  </cols>
  <sheetData>
    <row r="1" spans="1:20" s="6" customFormat="1" ht="15.6" x14ac:dyDescent="0.3">
      <c r="A1" s="298" t="s">
        <v>419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20" s="6" customFormat="1" ht="15.6" x14ac:dyDescent="0.3">
      <c r="A2" s="70"/>
      <c r="B2" s="70"/>
      <c r="C2" s="70"/>
      <c r="D2" s="70"/>
      <c r="E2" s="70"/>
      <c r="F2" s="70"/>
      <c r="G2" s="70" t="s">
        <v>34</v>
      </c>
      <c r="H2" s="70"/>
      <c r="I2" s="70"/>
      <c r="J2" s="70"/>
      <c r="K2" s="70"/>
      <c r="L2" s="70"/>
      <c r="M2" s="70"/>
      <c r="N2" s="70"/>
      <c r="O2" s="70"/>
      <c r="P2" s="70"/>
    </row>
    <row r="3" spans="1:20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20" s="6" customFormat="1" ht="15.6" x14ac:dyDescent="0.25">
      <c r="A4" s="8" t="s">
        <v>1</v>
      </c>
      <c r="B4" s="48"/>
    </row>
    <row r="5" spans="1:20" s="6" customFormat="1" ht="15.6" x14ac:dyDescent="0.25">
      <c r="A5" s="8" t="s">
        <v>2</v>
      </c>
      <c r="B5" s="48"/>
    </row>
    <row r="6" spans="1:20" s="6" customFormat="1" ht="15.6" x14ac:dyDescent="0.25">
      <c r="A6" s="8"/>
      <c r="B6" s="48"/>
    </row>
    <row r="7" spans="1:20" s="6" customFormat="1" ht="15.6" x14ac:dyDescent="0.25">
      <c r="A7" s="2"/>
      <c r="B7" s="48"/>
    </row>
    <row r="8" spans="1:20" s="6" customFormat="1" x14ac:dyDescent="0.25">
      <c r="A8" s="49"/>
      <c r="L8" s="6" t="s">
        <v>48</v>
      </c>
      <c r="N8" s="299">
        <f>P74</f>
        <v>0</v>
      </c>
      <c r="O8" s="299"/>
    </row>
    <row r="9" spans="1:20" s="6" customFormat="1" x14ac:dyDescent="0.25">
      <c r="A9" s="21"/>
      <c r="N9" s="279"/>
      <c r="O9" s="279"/>
    </row>
    <row r="10" spans="1:20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  <c r="R10" s="53"/>
    </row>
    <row r="11" spans="1:20" s="54" customFormat="1" ht="46.2" x14ac:dyDescent="0.25">
      <c r="A11" s="55" t="s">
        <v>7</v>
      </c>
      <c r="B11" s="56"/>
      <c r="C11" s="57" t="s">
        <v>55</v>
      </c>
      <c r="D11" s="300"/>
      <c r="E11" s="300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20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20" s="6" customFormat="1" x14ac:dyDescent="0.25">
      <c r="A13" s="59"/>
      <c r="B13" s="121"/>
      <c r="C13" s="133" t="s">
        <v>420</v>
      </c>
      <c r="D13" s="122"/>
      <c r="E13" s="122"/>
      <c r="F13" s="122"/>
      <c r="G13" s="122"/>
      <c r="H13" s="123"/>
      <c r="I13" s="123"/>
      <c r="J13" s="123"/>
      <c r="K13" s="62"/>
      <c r="L13" s="60"/>
      <c r="M13" s="62"/>
      <c r="N13" s="62"/>
      <c r="O13" s="62"/>
      <c r="P13" s="62"/>
    </row>
    <row r="14" spans="1:20" s="6" customFormat="1" x14ac:dyDescent="0.25">
      <c r="A14" s="103">
        <v>1</v>
      </c>
      <c r="B14" s="103"/>
      <c r="C14" s="83" t="s">
        <v>421</v>
      </c>
      <c r="D14" s="84" t="s">
        <v>65</v>
      </c>
      <c r="E14" s="85">
        <v>2630</v>
      </c>
      <c r="F14" s="62"/>
      <c r="G14" s="62"/>
      <c r="H14" s="123"/>
      <c r="I14" s="123"/>
      <c r="J14" s="123"/>
      <c r="K14" s="62"/>
      <c r="L14" s="62"/>
      <c r="M14" s="62"/>
      <c r="N14" s="62"/>
      <c r="O14" s="62"/>
      <c r="P14" s="62"/>
    </row>
    <row r="15" spans="1:20" s="6" customFormat="1" x14ac:dyDescent="0.25">
      <c r="A15" s="103">
        <v>2</v>
      </c>
      <c r="B15" s="103"/>
      <c r="C15" s="83" t="s">
        <v>422</v>
      </c>
      <c r="D15" s="84" t="s">
        <v>65</v>
      </c>
      <c r="E15" s="84">
        <v>65</v>
      </c>
      <c r="F15" s="62"/>
      <c r="G15" s="62"/>
      <c r="H15" s="123"/>
      <c r="I15" s="123"/>
      <c r="J15" s="123"/>
      <c r="K15" s="62"/>
      <c r="L15" s="62"/>
      <c r="M15" s="62"/>
      <c r="N15" s="62"/>
      <c r="O15" s="62"/>
      <c r="P15" s="62"/>
      <c r="Q15" s="36"/>
      <c r="R15" s="36"/>
      <c r="S15" s="36"/>
      <c r="T15" s="36"/>
    </row>
    <row r="16" spans="1:20" s="6" customFormat="1" x14ac:dyDescent="0.25">
      <c r="A16" s="103">
        <v>3</v>
      </c>
      <c r="B16" s="103"/>
      <c r="C16" s="83" t="s">
        <v>423</v>
      </c>
      <c r="D16" s="84" t="s">
        <v>65</v>
      </c>
      <c r="E16" s="84">
        <v>15</v>
      </c>
      <c r="F16" s="62"/>
      <c r="G16" s="62"/>
      <c r="H16" s="123"/>
      <c r="I16" s="123"/>
      <c r="J16" s="123"/>
      <c r="K16" s="62"/>
      <c r="L16" s="62"/>
      <c r="M16" s="62"/>
      <c r="N16" s="62"/>
      <c r="O16" s="62"/>
      <c r="P16" s="62"/>
      <c r="Q16" s="36"/>
      <c r="R16" s="36"/>
      <c r="S16" s="36"/>
      <c r="T16" s="36"/>
    </row>
    <row r="17" spans="1:20" s="6" customFormat="1" x14ac:dyDescent="0.25">
      <c r="A17" s="103">
        <v>4</v>
      </c>
      <c r="B17" s="103"/>
      <c r="C17" s="83" t="s">
        <v>424</v>
      </c>
      <c r="D17" s="84" t="s">
        <v>65</v>
      </c>
      <c r="E17" s="84">
        <v>14</v>
      </c>
      <c r="F17" s="62"/>
      <c r="G17" s="62"/>
      <c r="H17" s="123"/>
      <c r="I17" s="123"/>
      <c r="J17" s="123"/>
      <c r="K17" s="62"/>
      <c r="L17" s="62"/>
      <c r="M17" s="62"/>
      <c r="N17" s="62"/>
      <c r="O17" s="62"/>
      <c r="P17" s="62"/>
      <c r="Q17" s="36"/>
      <c r="R17" s="36"/>
      <c r="S17" s="36"/>
      <c r="T17" s="36"/>
    </row>
    <row r="18" spans="1:20" s="6" customFormat="1" x14ac:dyDescent="0.25">
      <c r="A18" s="103">
        <v>5</v>
      </c>
      <c r="B18" s="103"/>
      <c r="C18" s="83" t="s">
        <v>425</v>
      </c>
      <c r="D18" s="84" t="s">
        <v>65</v>
      </c>
      <c r="E18" s="84">
        <v>22</v>
      </c>
      <c r="F18" s="62"/>
      <c r="G18" s="62"/>
      <c r="H18" s="123"/>
      <c r="I18" s="123"/>
      <c r="J18" s="123"/>
      <c r="K18" s="62"/>
      <c r="L18" s="62"/>
      <c r="M18" s="62"/>
      <c r="N18" s="62"/>
      <c r="O18" s="62"/>
      <c r="P18" s="62"/>
      <c r="Q18" s="36"/>
      <c r="R18" s="36"/>
      <c r="S18" s="36"/>
      <c r="T18" s="36"/>
    </row>
    <row r="19" spans="1:20" s="6" customFormat="1" ht="26.4" x14ac:dyDescent="0.25">
      <c r="A19" s="103">
        <v>6</v>
      </c>
      <c r="B19" s="103"/>
      <c r="C19" s="83" t="s">
        <v>426</v>
      </c>
      <c r="D19" s="84" t="s">
        <v>275</v>
      </c>
      <c r="E19" s="85">
        <v>1</v>
      </c>
      <c r="F19" s="62"/>
      <c r="G19" s="62"/>
      <c r="H19" s="123"/>
      <c r="I19" s="123"/>
      <c r="J19" s="123"/>
      <c r="K19" s="62"/>
      <c r="L19" s="62"/>
      <c r="M19" s="62"/>
      <c r="N19" s="62"/>
      <c r="O19" s="62"/>
      <c r="P19" s="62"/>
      <c r="Q19" s="36"/>
      <c r="R19" s="36"/>
      <c r="S19" s="36"/>
      <c r="T19" s="36"/>
    </row>
    <row r="20" spans="1:20" s="6" customFormat="1" ht="26.4" x14ac:dyDescent="0.25">
      <c r="A20" s="103">
        <v>7</v>
      </c>
      <c r="B20" s="103"/>
      <c r="C20" s="83" t="s">
        <v>427</v>
      </c>
      <c r="D20" s="84" t="s">
        <v>275</v>
      </c>
      <c r="E20" s="85">
        <v>2</v>
      </c>
      <c r="F20" s="62"/>
      <c r="G20" s="62"/>
      <c r="H20" s="123"/>
      <c r="I20" s="123"/>
      <c r="J20" s="123"/>
      <c r="K20" s="62"/>
      <c r="L20" s="62"/>
      <c r="M20" s="62"/>
      <c r="N20" s="62"/>
      <c r="O20" s="62"/>
      <c r="P20" s="62"/>
      <c r="Q20" s="36"/>
      <c r="R20" s="36"/>
      <c r="S20" s="36"/>
      <c r="T20" s="36"/>
    </row>
    <row r="21" spans="1:20" s="6" customFormat="1" ht="26.4" x14ac:dyDescent="0.25">
      <c r="A21" s="103">
        <v>8</v>
      </c>
      <c r="B21" s="103"/>
      <c r="C21" s="83" t="s">
        <v>428</v>
      </c>
      <c r="D21" s="84" t="s">
        <v>275</v>
      </c>
      <c r="E21" s="85">
        <v>1</v>
      </c>
      <c r="F21" s="62"/>
      <c r="G21" s="62"/>
      <c r="H21" s="123"/>
      <c r="I21" s="123"/>
      <c r="J21" s="123"/>
      <c r="K21" s="62"/>
      <c r="L21" s="62"/>
      <c r="M21" s="62"/>
      <c r="N21" s="62"/>
      <c r="O21" s="62"/>
      <c r="P21" s="62"/>
      <c r="Q21" s="36"/>
      <c r="R21" s="36"/>
      <c r="S21" s="36"/>
      <c r="T21" s="36"/>
    </row>
    <row r="22" spans="1:20" s="6" customFormat="1" ht="26.4" x14ac:dyDescent="0.25">
      <c r="A22" s="103">
        <v>9</v>
      </c>
      <c r="B22" s="103"/>
      <c r="C22" s="83" t="s">
        <v>429</v>
      </c>
      <c r="D22" s="86" t="s">
        <v>275</v>
      </c>
      <c r="E22" s="86">
        <v>1</v>
      </c>
      <c r="F22" s="62"/>
      <c r="G22" s="62"/>
      <c r="H22" s="123"/>
      <c r="I22" s="123"/>
      <c r="J22" s="123"/>
      <c r="K22" s="62"/>
      <c r="L22" s="62"/>
      <c r="M22" s="62"/>
      <c r="N22" s="62"/>
      <c r="O22" s="62"/>
      <c r="P22" s="62"/>
      <c r="Q22" s="36"/>
      <c r="R22" s="36"/>
      <c r="S22" s="36"/>
      <c r="T22" s="36"/>
    </row>
    <row r="23" spans="1:20" s="6" customFormat="1" ht="26.4" x14ac:dyDescent="0.25">
      <c r="A23" s="103">
        <v>10</v>
      </c>
      <c r="B23" s="103"/>
      <c r="C23" s="83" t="s">
        <v>430</v>
      </c>
      <c r="D23" s="84" t="s">
        <v>275</v>
      </c>
      <c r="E23" s="85">
        <v>74</v>
      </c>
      <c r="F23" s="62"/>
      <c r="G23" s="62"/>
      <c r="H23" s="123"/>
      <c r="I23" s="123"/>
      <c r="J23" s="123"/>
      <c r="K23" s="62"/>
      <c r="L23" s="62"/>
      <c r="M23" s="62"/>
      <c r="N23" s="62"/>
      <c r="O23" s="62"/>
      <c r="P23" s="62"/>
      <c r="Q23" s="36"/>
      <c r="R23" s="36"/>
      <c r="S23" s="36"/>
      <c r="T23" s="36"/>
    </row>
    <row r="24" spans="1:20" s="6" customFormat="1" x14ac:dyDescent="0.25">
      <c r="A24" s="103">
        <v>11</v>
      </c>
      <c r="B24" s="103"/>
      <c r="C24" s="83" t="s">
        <v>431</v>
      </c>
      <c r="D24" s="84" t="s">
        <v>275</v>
      </c>
      <c r="E24" s="85">
        <v>74</v>
      </c>
      <c r="F24" s="62"/>
      <c r="G24" s="62"/>
      <c r="H24" s="123"/>
      <c r="I24" s="123"/>
      <c r="J24" s="123"/>
      <c r="K24" s="62"/>
      <c r="L24" s="62"/>
      <c r="M24" s="62"/>
      <c r="N24" s="62"/>
      <c r="O24" s="62"/>
      <c r="P24" s="62"/>
      <c r="Q24" s="36"/>
      <c r="R24" s="36"/>
      <c r="S24" s="36"/>
      <c r="T24" s="36"/>
    </row>
    <row r="25" spans="1:20" s="6" customFormat="1" x14ac:dyDescent="0.25">
      <c r="A25" s="103">
        <v>12</v>
      </c>
      <c r="B25" s="103"/>
      <c r="C25" s="83" t="s">
        <v>432</v>
      </c>
      <c r="D25" s="84" t="s">
        <v>275</v>
      </c>
      <c r="E25" s="85">
        <v>74</v>
      </c>
      <c r="F25" s="62"/>
      <c r="G25" s="62"/>
      <c r="H25" s="123"/>
      <c r="I25" s="123"/>
      <c r="J25" s="123"/>
      <c r="K25" s="62"/>
      <c r="L25" s="62"/>
      <c r="M25" s="62"/>
      <c r="N25" s="62"/>
      <c r="O25" s="62"/>
      <c r="P25" s="62"/>
      <c r="Q25" s="36"/>
      <c r="R25" s="36"/>
      <c r="S25" s="36"/>
      <c r="T25" s="36"/>
    </row>
    <row r="26" spans="1:20" s="6" customFormat="1" ht="26.4" x14ac:dyDescent="0.25">
      <c r="A26" s="103">
        <v>13</v>
      </c>
      <c r="B26" s="103"/>
      <c r="C26" s="83" t="s">
        <v>433</v>
      </c>
      <c r="D26" s="84" t="s">
        <v>275</v>
      </c>
      <c r="E26" s="85">
        <v>37</v>
      </c>
      <c r="F26" s="62"/>
      <c r="G26" s="62"/>
      <c r="H26" s="123"/>
      <c r="I26" s="123"/>
      <c r="J26" s="123"/>
      <c r="K26" s="62"/>
      <c r="L26" s="62"/>
      <c r="M26" s="62"/>
      <c r="N26" s="62"/>
      <c r="O26" s="62"/>
      <c r="P26" s="62"/>
      <c r="Q26" s="36"/>
      <c r="R26" s="36"/>
      <c r="S26" s="36"/>
      <c r="T26" s="36"/>
    </row>
    <row r="27" spans="1:20" s="6" customFormat="1" ht="26.4" x14ac:dyDescent="0.25">
      <c r="A27" s="103">
        <v>14</v>
      </c>
      <c r="B27" s="103"/>
      <c r="C27" s="83" t="s">
        <v>434</v>
      </c>
      <c r="D27" s="84" t="s">
        <v>275</v>
      </c>
      <c r="E27" s="85">
        <v>3</v>
      </c>
      <c r="F27" s="62"/>
      <c r="G27" s="62"/>
      <c r="H27" s="123"/>
      <c r="I27" s="123"/>
      <c r="J27" s="123"/>
      <c r="K27" s="62"/>
      <c r="L27" s="62"/>
      <c r="M27" s="62"/>
      <c r="N27" s="62"/>
      <c r="O27" s="62"/>
      <c r="P27" s="62"/>
      <c r="Q27" s="36"/>
      <c r="R27" s="36"/>
      <c r="S27" s="36"/>
      <c r="T27" s="36"/>
    </row>
    <row r="28" spans="1:20" s="6" customFormat="1" ht="26.4" x14ac:dyDescent="0.25">
      <c r="A28" s="103">
        <v>15</v>
      </c>
      <c r="B28" s="103"/>
      <c r="C28" s="83" t="s">
        <v>435</v>
      </c>
      <c r="D28" s="84" t="s">
        <v>275</v>
      </c>
      <c r="E28" s="85">
        <v>2</v>
      </c>
      <c r="F28" s="62"/>
      <c r="G28" s="62"/>
      <c r="H28" s="123"/>
      <c r="I28" s="123"/>
      <c r="J28" s="123"/>
      <c r="K28" s="62"/>
      <c r="L28" s="62"/>
      <c r="M28" s="62"/>
      <c r="N28" s="62"/>
      <c r="O28" s="62"/>
      <c r="P28" s="62"/>
      <c r="Q28" s="36"/>
      <c r="R28" s="36"/>
      <c r="S28" s="36"/>
      <c r="T28" s="36"/>
    </row>
    <row r="29" spans="1:20" s="6" customFormat="1" ht="26.4" x14ac:dyDescent="0.25">
      <c r="A29" s="103">
        <v>16</v>
      </c>
      <c r="B29" s="103"/>
      <c r="C29" s="83" t="s">
        <v>436</v>
      </c>
      <c r="D29" s="84" t="s">
        <v>275</v>
      </c>
      <c r="E29" s="85">
        <v>5</v>
      </c>
      <c r="F29" s="62"/>
      <c r="G29" s="62"/>
      <c r="H29" s="123"/>
      <c r="I29" s="123"/>
      <c r="J29" s="123"/>
      <c r="K29" s="62"/>
      <c r="L29" s="62"/>
      <c r="M29" s="62"/>
      <c r="N29" s="62"/>
      <c r="O29" s="62"/>
      <c r="P29" s="62"/>
      <c r="Q29" s="36"/>
      <c r="R29" s="36"/>
      <c r="S29" s="36"/>
      <c r="T29" s="36"/>
    </row>
    <row r="30" spans="1:20" s="6" customFormat="1" ht="39.6" x14ac:dyDescent="0.25">
      <c r="A30" s="103">
        <v>17</v>
      </c>
      <c r="B30" s="103"/>
      <c r="C30" s="83" t="s">
        <v>437</v>
      </c>
      <c r="D30" s="84" t="s">
        <v>275</v>
      </c>
      <c r="E30" s="85">
        <v>22</v>
      </c>
      <c r="F30" s="62"/>
      <c r="G30" s="62"/>
      <c r="H30" s="123"/>
      <c r="I30" s="123"/>
      <c r="J30" s="123"/>
      <c r="K30" s="62"/>
      <c r="L30" s="62"/>
      <c r="M30" s="62"/>
      <c r="N30" s="62"/>
      <c r="O30" s="62"/>
      <c r="P30" s="62"/>
      <c r="Q30" s="36"/>
      <c r="R30" s="36"/>
      <c r="S30" s="36"/>
      <c r="T30" s="36"/>
    </row>
    <row r="31" spans="1:20" s="6" customFormat="1" ht="15.6" x14ac:dyDescent="0.25">
      <c r="A31" s="103">
        <v>18</v>
      </c>
      <c r="B31" s="103"/>
      <c r="C31" s="83" t="s">
        <v>438</v>
      </c>
      <c r="D31" s="84" t="s">
        <v>439</v>
      </c>
      <c r="E31" s="85">
        <v>490</v>
      </c>
      <c r="F31" s="62"/>
      <c r="G31" s="62"/>
      <c r="H31" s="123"/>
      <c r="I31" s="123"/>
      <c r="J31" s="123"/>
      <c r="K31" s="62"/>
      <c r="L31" s="62"/>
      <c r="M31" s="62"/>
      <c r="N31" s="62"/>
      <c r="O31" s="62"/>
      <c r="P31" s="62"/>
      <c r="Q31" s="36"/>
      <c r="R31" s="36"/>
      <c r="S31" s="36"/>
      <c r="T31" s="36"/>
    </row>
    <row r="32" spans="1:20" s="6" customFormat="1" x14ac:dyDescent="0.25">
      <c r="A32" s="103">
        <v>19</v>
      </c>
      <c r="B32" s="103"/>
      <c r="C32" s="83" t="s">
        <v>440</v>
      </c>
      <c r="D32" s="84" t="s">
        <v>65</v>
      </c>
      <c r="E32" s="85">
        <v>220</v>
      </c>
      <c r="F32" s="62"/>
      <c r="G32" s="62"/>
      <c r="H32" s="123"/>
      <c r="I32" s="123"/>
      <c r="J32" s="123"/>
      <c r="K32" s="62"/>
      <c r="L32" s="62"/>
      <c r="M32" s="62"/>
      <c r="N32" s="62"/>
      <c r="O32" s="62"/>
      <c r="P32" s="62"/>
      <c r="Q32" s="36"/>
      <c r="R32" s="36"/>
      <c r="S32" s="36"/>
      <c r="T32" s="36"/>
    </row>
    <row r="33" spans="1:20" s="6" customFormat="1" ht="26.4" x14ac:dyDescent="0.25">
      <c r="A33" s="103">
        <v>20</v>
      </c>
      <c r="B33" s="103"/>
      <c r="C33" s="83" t="s">
        <v>441</v>
      </c>
      <c r="D33" s="84" t="s">
        <v>65</v>
      </c>
      <c r="E33" s="85">
        <v>125</v>
      </c>
      <c r="F33" s="62"/>
      <c r="G33" s="62"/>
      <c r="H33" s="123"/>
      <c r="I33" s="123"/>
      <c r="J33" s="123"/>
      <c r="K33" s="62"/>
      <c r="L33" s="62"/>
      <c r="M33" s="62"/>
      <c r="N33" s="62"/>
      <c r="O33" s="62"/>
      <c r="P33" s="62"/>
      <c r="Q33" s="36"/>
      <c r="R33" s="36"/>
      <c r="S33" s="36"/>
      <c r="T33" s="36"/>
    </row>
    <row r="34" spans="1:20" s="6" customFormat="1" ht="15.6" x14ac:dyDescent="0.25">
      <c r="A34" s="103">
        <v>21</v>
      </c>
      <c r="B34" s="103"/>
      <c r="C34" s="83" t="s">
        <v>442</v>
      </c>
      <c r="D34" s="84" t="s">
        <v>439</v>
      </c>
      <c r="E34" s="85">
        <v>490</v>
      </c>
      <c r="F34" s="62"/>
      <c r="G34" s="62"/>
      <c r="H34" s="123"/>
      <c r="I34" s="123"/>
      <c r="J34" s="123"/>
      <c r="K34" s="62"/>
      <c r="L34" s="62"/>
      <c r="M34" s="62"/>
      <c r="N34" s="62"/>
      <c r="O34" s="62"/>
      <c r="P34" s="62"/>
      <c r="Q34" s="36"/>
      <c r="R34" s="36"/>
      <c r="S34" s="36"/>
      <c r="T34" s="36"/>
    </row>
    <row r="35" spans="1:20" s="6" customFormat="1" x14ac:dyDescent="0.25">
      <c r="A35" s="103">
        <v>22</v>
      </c>
      <c r="B35" s="103"/>
      <c r="C35" s="83" t="s">
        <v>443</v>
      </c>
      <c r="D35" s="84" t="s">
        <v>275</v>
      </c>
      <c r="E35" s="84">
        <v>2630</v>
      </c>
      <c r="F35" s="62"/>
      <c r="G35" s="62"/>
      <c r="H35" s="123"/>
      <c r="I35" s="123"/>
      <c r="J35" s="123"/>
      <c r="K35" s="62"/>
      <c r="L35" s="62"/>
      <c r="M35" s="62"/>
      <c r="N35" s="62"/>
      <c r="O35" s="62"/>
      <c r="P35" s="62"/>
      <c r="Q35" s="36"/>
      <c r="R35" s="36"/>
      <c r="S35" s="36"/>
      <c r="T35" s="36"/>
    </row>
    <row r="36" spans="1:20" s="6" customFormat="1" x14ac:dyDescent="0.25">
      <c r="A36" s="103">
        <v>23</v>
      </c>
      <c r="B36" s="103"/>
      <c r="C36" s="83" t="s">
        <v>444</v>
      </c>
      <c r="D36" s="84" t="s">
        <v>65</v>
      </c>
      <c r="E36" s="84">
        <v>40</v>
      </c>
      <c r="F36" s="62"/>
      <c r="G36" s="62"/>
      <c r="H36" s="123"/>
      <c r="I36" s="123"/>
      <c r="J36" s="123"/>
      <c r="K36" s="62"/>
      <c r="L36" s="62"/>
      <c r="M36" s="62"/>
      <c r="N36" s="62"/>
      <c r="O36" s="62"/>
      <c r="P36" s="62"/>
      <c r="Q36" s="36"/>
      <c r="R36" s="36"/>
      <c r="S36" s="36"/>
      <c r="T36" s="36"/>
    </row>
    <row r="37" spans="1:20" s="6" customFormat="1" x14ac:dyDescent="0.25">
      <c r="A37" s="103">
        <v>24</v>
      </c>
      <c r="B37" s="103"/>
      <c r="C37" s="83" t="s">
        <v>445</v>
      </c>
      <c r="D37" s="84" t="s">
        <v>334</v>
      </c>
      <c r="E37" s="85">
        <v>1</v>
      </c>
      <c r="F37" s="62"/>
      <c r="G37" s="62"/>
      <c r="H37" s="123"/>
      <c r="I37" s="123"/>
      <c r="J37" s="123"/>
      <c r="K37" s="62"/>
      <c r="L37" s="62"/>
      <c r="M37" s="62"/>
      <c r="N37" s="62"/>
      <c r="O37" s="62"/>
      <c r="P37" s="62"/>
      <c r="Q37" s="36"/>
      <c r="R37" s="36"/>
      <c r="S37" s="36"/>
      <c r="T37" s="36"/>
    </row>
    <row r="38" spans="1:20" s="6" customFormat="1" x14ac:dyDescent="0.25">
      <c r="A38" s="125"/>
      <c r="B38" s="125"/>
      <c r="C38" s="83"/>
      <c r="D38" s="84"/>
      <c r="E38" s="85"/>
      <c r="F38" s="62"/>
      <c r="G38" s="62"/>
      <c r="H38" s="123"/>
      <c r="I38" s="123"/>
      <c r="J38" s="123"/>
      <c r="K38" s="62"/>
      <c r="L38" s="62"/>
      <c r="M38" s="62"/>
      <c r="N38" s="62"/>
      <c r="O38" s="62"/>
      <c r="P38" s="62"/>
      <c r="Q38" s="36"/>
      <c r="R38" s="36"/>
      <c r="S38" s="36"/>
      <c r="T38" s="36"/>
    </row>
    <row r="39" spans="1:20" s="6" customFormat="1" x14ac:dyDescent="0.25">
      <c r="A39" s="125"/>
      <c r="B39" s="125"/>
      <c r="C39" s="132" t="s">
        <v>446</v>
      </c>
      <c r="D39" s="124"/>
      <c r="E39" s="126"/>
      <c r="F39" s="62"/>
      <c r="G39" s="62"/>
      <c r="H39" s="123"/>
      <c r="I39" s="123"/>
      <c r="J39" s="123"/>
      <c r="K39" s="62"/>
      <c r="L39" s="62"/>
      <c r="M39" s="62"/>
      <c r="N39" s="62"/>
      <c r="O39" s="62"/>
      <c r="P39" s="62"/>
      <c r="Q39" s="36"/>
      <c r="R39" s="36"/>
      <c r="S39" s="36"/>
      <c r="T39" s="36"/>
    </row>
    <row r="40" spans="1:20" s="6" customFormat="1" ht="26.4" x14ac:dyDescent="0.25">
      <c r="A40" s="85">
        <v>25</v>
      </c>
      <c r="B40" s="85"/>
      <c r="C40" s="87" t="s">
        <v>447</v>
      </c>
      <c r="D40" s="85" t="s">
        <v>275</v>
      </c>
      <c r="E40" s="85">
        <v>1</v>
      </c>
      <c r="F40" s="62"/>
      <c r="G40" s="62"/>
      <c r="H40" s="123"/>
      <c r="I40" s="123"/>
      <c r="J40" s="123"/>
      <c r="K40" s="62"/>
      <c r="L40" s="62"/>
      <c r="M40" s="62"/>
      <c r="N40" s="62"/>
      <c r="O40" s="62"/>
      <c r="P40" s="62"/>
    </row>
    <row r="41" spans="1:20" s="6" customFormat="1" ht="26.4" x14ac:dyDescent="0.25">
      <c r="A41" s="85">
        <v>26</v>
      </c>
      <c r="B41" s="85"/>
      <c r="C41" s="87" t="s">
        <v>448</v>
      </c>
      <c r="D41" s="85" t="s">
        <v>275</v>
      </c>
      <c r="E41" s="85">
        <v>1</v>
      </c>
      <c r="F41" s="62"/>
      <c r="G41" s="62"/>
      <c r="H41" s="123"/>
      <c r="I41" s="123"/>
      <c r="J41" s="123"/>
      <c r="K41" s="62"/>
      <c r="L41" s="62"/>
      <c r="M41" s="62"/>
      <c r="N41" s="62"/>
      <c r="O41" s="62"/>
      <c r="P41" s="62"/>
    </row>
    <row r="42" spans="1:20" s="6" customFormat="1" ht="26.4" x14ac:dyDescent="0.25">
      <c r="A42" s="85">
        <v>27</v>
      </c>
      <c r="B42" s="85"/>
      <c r="C42" s="87" t="s">
        <v>449</v>
      </c>
      <c r="D42" s="85" t="s">
        <v>275</v>
      </c>
      <c r="E42" s="85">
        <v>6</v>
      </c>
      <c r="F42" s="62"/>
      <c r="G42" s="62"/>
      <c r="H42" s="123"/>
      <c r="I42" s="123"/>
      <c r="J42" s="123"/>
      <c r="K42" s="62"/>
      <c r="L42" s="62"/>
      <c r="M42" s="62"/>
      <c r="N42" s="62"/>
      <c r="O42" s="62"/>
      <c r="P42" s="62"/>
    </row>
    <row r="43" spans="1:20" s="6" customFormat="1" ht="26.4" x14ac:dyDescent="0.25">
      <c r="A43" s="85">
        <v>28</v>
      </c>
      <c r="B43" s="85"/>
      <c r="C43" s="87" t="s">
        <v>450</v>
      </c>
      <c r="D43" s="85" t="s">
        <v>275</v>
      </c>
      <c r="E43" s="85">
        <v>1</v>
      </c>
      <c r="F43" s="62"/>
      <c r="G43" s="62"/>
      <c r="H43" s="123"/>
      <c r="I43" s="123"/>
      <c r="J43" s="123"/>
      <c r="K43" s="62"/>
      <c r="L43" s="62"/>
      <c r="M43" s="62"/>
      <c r="N43" s="62"/>
      <c r="O43" s="62"/>
      <c r="P43" s="62"/>
    </row>
    <row r="44" spans="1:20" s="6" customFormat="1" ht="26.4" x14ac:dyDescent="0.25">
      <c r="A44" s="85">
        <v>29</v>
      </c>
      <c r="B44" s="85"/>
      <c r="C44" s="87" t="s">
        <v>451</v>
      </c>
      <c r="D44" s="85" t="s">
        <v>275</v>
      </c>
      <c r="E44" s="85">
        <v>1</v>
      </c>
      <c r="F44" s="62"/>
      <c r="G44" s="62"/>
      <c r="H44" s="123"/>
      <c r="I44" s="123"/>
      <c r="J44" s="123"/>
      <c r="K44" s="62"/>
      <c r="L44" s="62"/>
      <c r="M44" s="62"/>
      <c r="N44" s="62"/>
      <c r="O44" s="62"/>
      <c r="P44" s="62"/>
    </row>
    <row r="45" spans="1:20" s="6" customFormat="1" ht="26.4" x14ac:dyDescent="0.25">
      <c r="A45" s="85">
        <v>30</v>
      </c>
      <c r="B45" s="85"/>
      <c r="C45" s="87" t="s">
        <v>452</v>
      </c>
      <c r="D45" s="85" t="s">
        <v>275</v>
      </c>
      <c r="E45" s="85">
        <v>1</v>
      </c>
      <c r="F45" s="62"/>
      <c r="G45" s="62"/>
      <c r="H45" s="123"/>
      <c r="I45" s="123"/>
      <c r="J45" s="123"/>
      <c r="K45" s="62"/>
      <c r="L45" s="62"/>
      <c r="M45" s="62"/>
      <c r="N45" s="62"/>
      <c r="O45" s="62"/>
      <c r="P45" s="62"/>
    </row>
    <row r="46" spans="1:20" s="6" customFormat="1" ht="26.4" x14ac:dyDescent="0.25">
      <c r="A46" s="85">
        <v>31</v>
      </c>
      <c r="B46" s="85"/>
      <c r="C46" s="87" t="s">
        <v>453</v>
      </c>
      <c r="D46" s="85" t="s">
        <v>275</v>
      </c>
      <c r="E46" s="85">
        <v>1</v>
      </c>
      <c r="F46" s="62"/>
      <c r="G46" s="62"/>
      <c r="H46" s="123"/>
      <c r="I46" s="123"/>
      <c r="J46" s="123"/>
      <c r="K46" s="62"/>
      <c r="L46" s="62"/>
      <c r="M46" s="62"/>
      <c r="N46" s="62"/>
      <c r="O46" s="62"/>
      <c r="P46" s="62"/>
    </row>
    <row r="47" spans="1:20" s="6" customFormat="1" ht="26.4" x14ac:dyDescent="0.25">
      <c r="A47" s="85">
        <v>32</v>
      </c>
      <c r="B47" s="85"/>
      <c r="C47" s="87" t="s">
        <v>454</v>
      </c>
      <c r="D47" s="85" t="s">
        <v>275</v>
      </c>
      <c r="E47" s="85">
        <v>2</v>
      </c>
      <c r="F47" s="62"/>
      <c r="G47" s="62"/>
      <c r="H47" s="123"/>
      <c r="I47" s="123"/>
      <c r="J47" s="123"/>
      <c r="K47" s="62"/>
      <c r="L47" s="62"/>
      <c r="M47" s="62"/>
      <c r="N47" s="62"/>
      <c r="O47" s="62"/>
      <c r="P47" s="62"/>
    </row>
    <row r="48" spans="1:20" s="6" customFormat="1" ht="26.4" x14ac:dyDescent="0.25">
      <c r="A48" s="85">
        <v>33</v>
      </c>
      <c r="B48" s="85"/>
      <c r="C48" s="87" t="s">
        <v>455</v>
      </c>
      <c r="D48" s="85" t="s">
        <v>275</v>
      </c>
      <c r="E48" s="85">
        <v>1</v>
      </c>
      <c r="F48" s="62"/>
      <c r="G48" s="62"/>
      <c r="H48" s="123"/>
      <c r="I48" s="123"/>
      <c r="J48" s="123"/>
      <c r="K48" s="62"/>
      <c r="L48" s="62"/>
      <c r="M48" s="62"/>
      <c r="N48" s="62"/>
      <c r="O48" s="62"/>
      <c r="P48" s="62"/>
    </row>
    <row r="49" spans="1:16" s="6" customFormat="1" ht="26.4" x14ac:dyDescent="0.25">
      <c r="A49" s="85">
        <v>34</v>
      </c>
      <c r="B49" s="85"/>
      <c r="C49" s="87" t="s">
        <v>456</v>
      </c>
      <c r="D49" s="85" t="s">
        <v>275</v>
      </c>
      <c r="E49" s="85">
        <v>2</v>
      </c>
      <c r="F49" s="62"/>
      <c r="G49" s="62"/>
      <c r="H49" s="123"/>
      <c r="I49" s="123"/>
      <c r="J49" s="123"/>
      <c r="K49" s="62"/>
      <c r="L49" s="62"/>
      <c r="M49" s="62"/>
      <c r="N49" s="62"/>
      <c r="O49" s="62"/>
      <c r="P49" s="62"/>
    </row>
    <row r="50" spans="1:16" s="6" customFormat="1" ht="26.4" x14ac:dyDescent="0.25">
      <c r="A50" s="85">
        <v>35</v>
      </c>
      <c r="B50" s="85"/>
      <c r="C50" s="87" t="s">
        <v>457</v>
      </c>
      <c r="D50" s="85" t="s">
        <v>275</v>
      </c>
      <c r="E50" s="85">
        <v>2</v>
      </c>
      <c r="F50" s="62"/>
      <c r="G50" s="62"/>
      <c r="H50" s="123"/>
      <c r="I50" s="123"/>
      <c r="J50" s="123"/>
      <c r="K50" s="62"/>
      <c r="L50" s="62"/>
      <c r="M50" s="62"/>
      <c r="N50" s="62"/>
      <c r="O50" s="62"/>
      <c r="P50" s="62"/>
    </row>
    <row r="51" spans="1:16" s="6" customFormat="1" ht="26.4" x14ac:dyDescent="0.25">
      <c r="A51" s="85">
        <v>36</v>
      </c>
      <c r="B51" s="85"/>
      <c r="C51" s="87" t="s">
        <v>458</v>
      </c>
      <c r="D51" s="85" t="s">
        <v>282</v>
      </c>
      <c r="E51" s="85">
        <f>SUM(E40:E50)</f>
        <v>19</v>
      </c>
      <c r="F51" s="62"/>
      <c r="G51" s="62"/>
      <c r="H51" s="123"/>
      <c r="I51" s="123"/>
      <c r="J51" s="123"/>
      <c r="K51" s="62"/>
      <c r="L51" s="62"/>
      <c r="M51" s="62"/>
      <c r="N51" s="62"/>
      <c r="O51" s="62"/>
      <c r="P51" s="62"/>
    </row>
    <row r="52" spans="1:16" s="6" customFormat="1" ht="26.4" x14ac:dyDescent="0.25">
      <c r="A52" s="85">
        <v>37</v>
      </c>
      <c r="B52" s="85"/>
      <c r="C52" s="87" t="s">
        <v>459</v>
      </c>
      <c r="D52" s="85" t="s">
        <v>282</v>
      </c>
      <c r="E52" s="85">
        <f>SUM(E40:E50)</f>
        <v>19</v>
      </c>
      <c r="F52" s="62"/>
      <c r="G52" s="62"/>
      <c r="H52" s="123"/>
      <c r="I52" s="123"/>
      <c r="J52" s="123"/>
      <c r="K52" s="62"/>
      <c r="L52" s="62"/>
      <c r="M52" s="62"/>
      <c r="N52" s="62"/>
      <c r="O52" s="62"/>
      <c r="P52" s="62"/>
    </row>
    <row r="53" spans="1:16" s="6" customFormat="1" x14ac:dyDescent="0.25">
      <c r="A53" s="85">
        <v>38</v>
      </c>
      <c r="B53" s="85"/>
      <c r="C53" s="87" t="s">
        <v>460</v>
      </c>
      <c r="D53" s="85" t="s">
        <v>282</v>
      </c>
      <c r="E53" s="85">
        <f>SUM(E40:E50)</f>
        <v>19</v>
      </c>
      <c r="F53" s="62"/>
      <c r="G53" s="62"/>
      <c r="H53" s="123"/>
      <c r="I53" s="123"/>
      <c r="J53" s="123"/>
      <c r="K53" s="62"/>
      <c r="L53" s="62"/>
      <c r="M53" s="62"/>
      <c r="N53" s="62"/>
      <c r="O53" s="62"/>
      <c r="P53" s="62"/>
    </row>
    <row r="54" spans="1:16" s="6" customFormat="1" x14ac:dyDescent="0.25">
      <c r="A54" s="85">
        <v>39</v>
      </c>
      <c r="B54" s="85"/>
      <c r="C54" s="87" t="s">
        <v>461</v>
      </c>
      <c r="D54" s="85" t="s">
        <v>65</v>
      </c>
      <c r="E54" s="85">
        <v>116</v>
      </c>
      <c r="F54" s="62"/>
      <c r="G54" s="62"/>
      <c r="H54" s="123"/>
      <c r="I54" s="123"/>
      <c r="J54" s="123"/>
      <c r="K54" s="62"/>
      <c r="L54" s="62"/>
      <c r="M54" s="62"/>
      <c r="N54" s="62"/>
      <c r="O54" s="62"/>
      <c r="P54" s="62"/>
    </row>
    <row r="55" spans="1:16" s="6" customFormat="1" x14ac:dyDescent="0.25">
      <c r="A55" s="85">
        <v>40</v>
      </c>
      <c r="B55" s="85"/>
      <c r="C55" s="87" t="s">
        <v>462</v>
      </c>
      <c r="D55" s="85" t="s">
        <v>65</v>
      </c>
      <c r="E55" s="85">
        <v>42</v>
      </c>
      <c r="F55" s="62"/>
      <c r="G55" s="62"/>
      <c r="H55" s="123"/>
      <c r="I55" s="123"/>
      <c r="J55" s="123"/>
      <c r="K55" s="62"/>
      <c r="L55" s="62"/>
      <c r="M55" s="62"/>
      <c r="N55" s="62"/>
      <c r="O55" s="62"/>
      <c r="P55" s="62"/>
    </row>
    <row r="56" spans="1:16" s="6" customFormat="1" x14ac:dyDescent="0.25">
      <c r="A56" s="85">
        <v>41</v>
      </c>
      <c r="B56" s="85"/>
      <c r="C56" s="87" t="s">
        <v>463</v>
      </c>
      <c r="D56" s="85" t="s">
        <v>65</v>
      </c>
      <c r="E56" s="85">
        <v>66</v>
      </c>
      <c r="F56" s="62"/>
      <c r="G56" s="62"/>
      <c r="H56" s="123"/>
      <c r="I56" s="123"/>
      <c r="J56" s="123"/>
      <c r="K56" s="62"/>
      <c r="L56" s="62"/>
      <c r="M56" s="62"/>
      <c r="N56" s="62"/>
      <c r="O56" s="62"/>
      <c r="P56" s="62"/>
    </row>
    <row r="57" spans="1:16" s="6" customFormat="1" x14ac:dyDescent="0.25">
      <c r="A57" s="85">
        <v>42</v>
      </c>
      <c r="B57" s="85"/>
      <c r="C57" s="87" t="s">
        <v>464</v>
      </c>
      <c r="D57" s="85" t="s">
        <v>65</v>
      </c>
      <c r="E57" s="85">
        <v>35</v>
      </c>
      <c r="F57" s="62"/>
      <c r="G57" s="62"/>
      <c r="H57" s="123"/>
      <c r="I57" s="123"/>
      <c r="J57" s="123"/>
      <c r="K57" s="62"/>
      <c r="L57" s="62"/>
      <c r="M57" s="62"/>
      <c r="N57" s="62"/>
      <c r="O57" s="62"/>
      <c r="P57" s="62"/>
    </row>
    <row r="58" spans="1:16" s="6" customFormat="1" x14ac:dyDescent="0.25">
      <c r="A58" s="85">
        <v>43</v>
      </c>
      <c r="B58" s="85"/>
      <c r="C58" s="87" t="s">
        <v>465</v>
      </c>
      <c r="D58" s="85" t="s">
        <v>65</v>
      </c>
      <c r="E58" s="85">
        <v>38</v>
      </c>
      <c r="F58" s="62"/>
      <c r="G58" s="62"/>
      <c r="H58" s="123"/>
      <c r="I58" s="123"/>
      <c r="J58" s="123"/>
      <c r="K58" s="62"/>
      <c r="L58" s="62"/>
      <c r="M58" s="62"/>
      <c r="N58" s="62"/>
      <c r="O58" s="62"/>
      <c r="P58" s="62"/>
    </row>
    <row r="59" spans="1:16" s="6" customFormat="1" ht="26.4" x14ac:dyDescent="0.25">
      <c r="A59" s="85">
        <v>44</v>
      </c>
      <c r="B59" s="85"/>
      <c r="C59" s="87" t="s">
        <v>466</v>
      </c>
      <c r="D59" s="85" t="s">
        <v>65</v>
      </c>
      <c r="E59" s="85">
        <v>116</v>
      </c>
      <c r="F59" s="62"/>
      <c r="G59" s="62"/>
      <c r="H59" s="123"/>
      <c r="I59" s="123"/>
      <c r="J59" s="123"/>
      <c r="K59" s="62"/>
      <c r="L59" s="62"/>
      <c r="M59" s="62"/>
      <c r="N59" s="62"/>
      <c r="O59" s="62"/>
      <c r="P59" s="62"/>
    </row>
    <row r="60" spans="1:16" s="6" customFormat="1" ht="26.4" x14ac:dyDescent="0.25">
      <c r="A60" s="85">
        <v>45</v>
      </c>
      <c r="B60" s="85"/>
      <c r="C60" s="87" t="s">
        <v>467</v>
      </c>
      <c r="D60" s="85" t="s">
        <v>65</v>
      </c>
      <c r="E60" s="85">
        <v>42</v>
      </c>
      <c r="F60" s="62"/>
      <c r="G60" s="62"/>
      <c r="H60" s="123"/>
      <c r="I60" s="123"/>
      <c r="J60" s="123"/>
      <c r="K60" s="62"/>
      <c r="L60" s="62"/>
      <c r="M60" s="62"/>
      <c r="N60" s="62"/>
      <c r="O60" s="62"/>
      <c r="P60" s="62"/>
    </row>
    <row r="61" spans="1:16" s="6" customFormat="1" ht="26.4" x14ac:dyDescent="0.25">
      <c r="A61" s="85">
        <v>46</v>
      </c>
      <c r="B61" s="85"/>
      <c r="C61" s="87" t="s">
        <v>468</v>
      </c>
      <c r="D61" s="85" t="s">
        <v>65</v>
      </c>
      <c r="E61" s="85">
        <v>66</v>
      </c>
      <c r="F61" s="62"/>
      <c r="G61" s="62"/>
      <c r="H61" s="123"/>
      <c r="I61" s="123"/>
      <c r="J61" s="123"/>
      <c r="K61" s="62"/>
      <c r="L61" s="62"/>
      <c r="M61" s="62"/>
      <c r="N61" s="62"/>
      <c r="O61" s="62"/>
      <c r="P61" s="62"/>
    </row>
    <row r="62" spans="1:16" s="6" customFormat="1" ht="26.4" x14ac:dyDescent="0.25">
      <c r="A62" s="85">
        <v>47</v>
      </c>
      <c r="B62" s="85"/>
      <c r="C62" s="87" t="s">
        <v>469</v>
      </c>
      <c r="D62" s="85" t="s">
        <v>65</v>
      </c>
      <c r="E62" s="85">
        <v>35</v>
      </c>
      <c r="F62" s="62"/>
      <c r="G62" s="62"/>
      <c r="H62" s="123"/>
      <c r="I62" s="123"/>
      <c r="J62" s="123"/>
      <c r="K62" s="62"/>
      <c r="L62" s="62"/>
      <c r="M62" s="62"/>
      <c r="N62" s="62"/>
      <c r="O62" s="62"/>
      <c r="P62" s="62"/>
    </row>
    <row r="63" spans="1:16" s="6" customFormat="1" ht="26.4" x14ac:dyDescent="0.25">
      <c r="A63" s="85">
        <v>48</v>
      </c>
      <c r="B63" s="85"/>
      <c r="C63" s="87" t="s">
        <v>470</v>
      </c>
      <c r="D63" s="85" t="s">
        <v>65</v>
      </c>
      <c r="E63" s="85">
        <v>38</v>
      </c>
      <c r="F63" s="62"/>
      <c r="G63" s="62"/>
      <c r="H63" s="123"/>
      <c r="I63" s="123"/>
      <c r="J63" s="123"/>
      <c r="K63" s="62"/>
      <c r="L63" s="62"/>
      <c r="M63" s="62"/>
      <c r="N63" s="62"/>
      <c r="O63" s="62"/>
      <c r="P63" s="62"/>
    </row>
    <row r="64" spans="1:16" s="6" customFormat="1" x14ac:dyDescent="0.25">
      <c r="A64" s="85">
        <v>49</v>
      </c>
      <c r="B64" s="85"/>
      <c r="C64" s="87" t="s">
        <v>471</v>
      </c>
      <c r="D64" s="85" t="s">
        <v>282</v>
      </c>
      <c r="E64" s="85">
        <v>116</v>
      </c>
      <c r="F64" s="62"/>
      <c r="G64" s="62"/>
      <c r="H64" s="123"/>
      <c r="I64" s="123"/>
      <c r="J64" s="123"/>
      <c r="K64" s="62"/>
      <c r="L64" s="62"/>
      <c r="M64" s="62"/>
      <c r="N64" s="62"/>
      <c r="O64" s="62"/>
      <c r="P64" s="62"/>
    </row>
    <row r="65" spans="1:16" s="6" customFormat="1" x14ac:dyDescent="0.25">
      <c r="A65" s="85">
        <v>50</v>
      </c>
      <c r="B65" s="85"/>
      <c r="C65" s="87" t="s">
        <v>472</v>
      </c>
      <c r="D65" s="85" t="s">
        <v>282</v>
      </c>
      <c r="E65" s="85">
        <v>42</v>
      </c>
      <c r="F65" s="62"/>
      <c r="G65" s="62"/>
      <c r="H65" s="123"/>
      <c r="I65" s="123"/>
      <c r="J65" s="123"/>
      <c r="K65" s="62"/>
      <c r="L65" s="62"/>
      <c r="M65" s="62"/>
      <c r="N65" s="62"/>
      <c r="O65" s="62"/>
      <c r="P65" s="62"/>
    </row>
    <row r="66" spans="1:16" s="6" customFormat="1" x14ac:dyDescent="0.25">
      <c r="A66" s="85">
        <v>51</v>
      </c>
      <c r="B66" s="85"/>
      <c r="C66" s="87" t="s">
        <v>473</v>
      </c>
      <c r="D66" s="85" t="s">
        <v>282</v>
      </c>
      <c r="E66" s="85">
        <v>66</v>
      </c>
      <c r="F66" s="62"/>
      <c r="G66" s="62"/>
      <c r="H66" s="123"/>
      <c r="I66" s="123"/>
      <c r="J66" s="123"/>
      <c r="K66" s="62"/>
      <c r="L66" s="62"/>
      <c r="M66" s="62"/>
      <c r="N66" s="62"/>
      <c r="O66" s="62"/>
      <c r="P66" s="62"/>
    </row>
    <row r="67" spans="1:16" s="6" customFormat="1" x14ac:dyDescent="0.25">
      <c r="A67" s="85">
        <v>52</v>
      </c>
      <c r="B67" s="85"/>
      <c r="C67" s="87" t="s">
        <v>474</v>
      </c>
      <c r="D67" s="85" t="s">
        <v>282</v>
      </c>
      <c r="E67" s="85">
        <v>35</v>
      </c>
      <c r="F67" s="62"/>
      <c r="G67" s="62"/>
      <c r="H67" s="123"/>
      <c r="I67" s="123"/>
      <c r="J67" s="123"/>
      <c r="K67" s="62"/>
      <c r="L67" s="62"/>
      <c r="M67" s="62"/>
      <c r="N67" s="62"/>
      <c r="O67" s="62"/>
      <c r="P67" s="62"/>
    </row>
    <row r="68" spans="1:16" s="6" customFormat="1" x14ac:dyDescent="0.25">
      <c r="A68" s="85">
        <v>53</v>
      </c>
      <c r="B68" s="85"/>
      <c r="C68" s="87" t="s">
        <v>475</v>
      </c>
      <c r="D68" s="85" t="s">
        <v>282</v>
      </c>
      <c r="E68" s="85">
        <v>38</v>
      </c>
      <c r="F68" s="62"/>
      <c r="G68" s="62"/>
      <c r="H68" s="123"/>
      <c r="I68" s="123"/>
      <c r="J68" s="123"/>
      <c r="K68" s="62"/>
      <c r="L68" s="62"/>
      <c r="M68" s="62"/>
      <c r="N68" s="62"/>
      <c r="O68" s="62"/>
      <c r="P68" s="62"/>
    </row>
    <row r="69" spans="1:16" s="6" customFormat="1" x14ac:dyDescent="0.25">
      <c r="A69" s="85">
        <v>54</v>
      </c>
      <c r="B69" s="85"/>
      <c r="C69" s="87" t="s">
        <v>476</v>
      </c>
      <c r="D69" s="85" t="s">
        <v>334</v>
      </c>
      <c r="E69" s="85">
        <v>1</v>
      </c>
      <c r="F69" s="62"/>
      <c r="G69" s="62"/>
      <c r="H69" s="123"/>
      <c r="I69" s="123"/>
      <c r="J69" s="123"/>
      <c r="K69" s="62"/>
      <c r="L69" s="62"/>
      <c r="M69" s="62"/>
      <c r="N69" s="62"/>
      <c r="O69" s="62"/>
      <c r="P69" s="62"/>
    </row>
    <row r="70" spans="1:16" s="6" customFormat="1" x14ac:dyDescent="0.25">
      <c r="A70" s="85">
        <v>55</v>
      </c>
      <c r="B70" s="85"/>
      <c r="C70" s="87" t="s">
        <v>445</v>
      </c>
      <c r="D70" s="85" t="s">
        <v>334</v>
      </c>
      <c r="E70" s="85">
        <v>1</v>
      </c>
      <c r="F70" s="62"/>
      <c r="G70" s="62"/>
      <c r="H70" s="123"/>
      <c r="I70" s="123"/>
      <c r="J70" s="123"/>
      <c r="K70" s="62"/>
      <c r="L70" s="62"/>
      <c r="M70" s="62"/>
      <c r="N70" s="62"/>
      <c r="O70" s="62"/>
      <c r="P70" s="62"/>
    </row>
    <row r="71" spans="1:16" s="6" customFormat="1" x14ac:dyDescent="0.25">
      <c r="A71" s="85">
        <v>56</v>
      </c>
      <c r="B71" s="85"/>
      <c r="C71" s="83" t="s">
        <v>477</v>
      </c>
      <c r="D71" s="84" t="s">
        <v>78</v>
      </c>
      <c r="E71" s="85">
        <v>1</v>
      </c>
      <c r="F71" s="62"/>
      <c r="G71" s="62"/>
      <c r="H71" s="64"/>
      <c r="I71" s="64"/>
      <c r="J71" s="123"/>
      <c r="K71" s="62"/>
      <c r="L71" s="62"/>
      <c r="M71" s="62"/>
      <c r="N71" s="62"/>
      <c r="O71" s="62"/>
      <c r="P71" s="62"/>
    </row>
    <row r="72" spans="1:16" x14ac:dyDescent="0.25">
      <c r="A72" s="65" t="s">
        <v>10</v>
      </c>
      <c r="B72" s="60" t="s">
        <v>10</v>
      </c>
      <c r="C72" s="307" t="s">
        <v>11</v>
      </c>
      <c r="D72" s="307"/>
      <c r="E72" s="60" t="s">
        <v>10</v>
      </c>
      <c r="F72" s="60"/>
      <c r="G72" s="60"/>
      <c r="H72" s="60"/>
      <c r="I72" s="60"/>
      <c r="J72" s="60"/>
      <c r="K72" s="60"/>
      <c r="L72" s="66"/>
      <c r="M72" s="66"/>
      <c r="N72" s="66"/>
      <c r="O72" s="66"/>
      <c r="P72" s="66"/>
    </row>
    <row r="73" spans="1:16" x14ac:dyDescent="0.25">
      <c r="A73" s="65" t="s">
        <v>10</v>
      </c>
      <c r="B73" s="60" t="s">
        <v>10</v>
      </c>
      <c r="C73" s="308" t="s">
        <v>74</v>
      </c>
      <c r="D73" s="309"/>
      <c r="E73" s="309"/>
      <c r="F73" s="309"/>
      <c r="G73" s="309"/>
      <c r="H73" s="309"/>
      <c r="I73" s="309"/>
      <c r="J73" s="309"/>
      <c r="K73" s="310"/>
      <c r="L73" s="67"/>
      <c r="M73" s="79"/>
      <c r="N73" s="79"/>
      <c r="O73" s="36"/>
      <c r="P73" s="72"/>
    </row>
    <row r="74" spans="1:16" x14ac:dyDescent="0.25">
      <c r="A74" s="65" t="s">
        <v>10</v>
      </c>
      <c r="B74" s="60" t="s">
        <v>10</v>
      </c>
      <c r="C74" s="295" t="s">
        <v>75</v>
      </c>
      <c r="D74" s="296"/>
      <c r="E74" s="296"/>
      <c r="F74" s="296"/>
      <c r="G74" s="296"/>
      <c r="H74" s="296"/>
      <c r="I74" s="296"/>
      <c r="J74" s="296"/>
      <c r="K74" s="297"/>
      <c r="L74" s="68"/>
      <c r="M74" s="69"/>
      <c r="N74" s="69"/>
      <c r="O74" s="69"/>
      <c r="P74" s="69"/>
    </row>
    <row r="77" spans="1:16" ht="15.6" x14ac:dyDescent="0.25">
      <c r="A77" s="21" t="s">
        <v>13</v>
      </c>
      <c r="B77" s="22"/>
      <c r="C77" s="270"/>
      <c r="J77" s="3" t="s">
        <v>15</v>
      </c>
      <c r="K77" s="22"/>
      <c r="L77" s="270"/>
      <c r="M77" s="270"/>
      <c r="N77" s="270"/>
    </row>
  </sheetData>
  <autoFilter ref="F12:I74"/>
  <mergeCells count="9">
    <mergeCell ref="C73:K73"/>
    <mergeCell ref="C74:K74"/>
    <mergeCell ref="C72:D72"/>
    <mergeCell ref="A1:P1"/>
    <mergeCell ref="N8:O8"/>
    <mergeCell ref="D10:D11"/>
    <mergeCell ref="E10:E11"/>
    <mergeCell ref="F10:K10"/>
    <mergeCell ref="L10:P10"/>
  </mergeCells>
  <phoneticPr fontId="12" type="noConversion"/>
  <pageMargins left="0.23622047244094491" right="0.15748031496062992" top="0.51181102362204722" bottom="0.51181102362204722" header="0.51181102362204722" footer="0.51181102362204722"/>
  <pageSetup paperSize="9" scale="89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showZeros="0" workbookViewId="0">
      <selection activeCell="A8" sqref="A8:C9"/>
    </sheetView>
  </sheetViews>
  <sheetFormatPr defaultColWidth="9.33203125" defaultRowHeight="13.2" x14ac:dyDescent="0.25"/>
  <cols>
    <col min="1" max="1" width="5.44140625" style="1" customWidth="1"/>
    <col min="3" max="3" width="37.33203125" customWidth="1"/>
    <col min="4" max="4" width="8.77734375" customWidth="1"/>
    <col min="5" max="5" width="10.77734375" customWidth="1"/>
    <col min="6" max="6" width="11.6640625" bestFit="1" customWidth="1"/>
    <col min="12" max="12" width="9.77734375" bestFit="1" customWidth="1"/>
    <col min="14" max="16" width="10" customWidth="1"/>
  </cols>
  <sheetData>
    <row r="1" spans="1:20" s="6" customFormat="1" ht="15.6" x14ac:dyDescent="0.3">
      <c r="A1" s="298" t="s">
        <v>478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</row>
    <row r="2" spans="1:20" s="6" customFormat="1" ht="15.6" x14ac:dyDescent="0.3">
      <c r="A2" s="70"/>
      <c r="B2" s="70"/>
      <c r="C2" s="70"/>
      <c r="D2" s="70"/>
      <c r="E2" s="70"/>
      <c r="F2" s="70"/>
      <c r="G2" s="70" t="s">
        <v>35</v>
      </c>
      <c r="H2" s="70"/>
      <c r="I2" s="70"/>
      <c r="J2" s="70"/>
      <c r="K2" s="70"/>
      <c r="L2" s="70"/>
      <c r="M2" s="70"/>
      <c r="N2" s="70"/>
      <c r="O2" s="70"/>
      <c r="P2" s="70"/>
    </row>
    <row r="3" spans="1:20" s="6" customFormat="1" ht="15.6" x14ac:dyDescent="0.3">
      <c r="A3" s="278"/>
      <c r="B3" s="278"/>
      <c r="C3" s="278"/>
      <c r="D3" s="278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278"/>
      <c r="P3" s="278"/>
    </row>
    <row r="4" spans="1:20" s="6" customFormat="1" ht="15.6" x14ac:dyDescent="0.25">
      <c r="A4" s="8" t="s">
        <v>1</v>
      </c>
      <c r="B4" s="48"/>
    </row>
    <row r="5" spans="1:20" s="6" customFormat="1" ht="15.6" x14ac:dyDescent="0.25">
      <c r="A5" s="8" t="s">
        <v>2</v>
      </c>
      <c r="B5" s="48"/>
    </row>
    <row r="6" spans="1:20" s="6" customFormat="1" ht="15.6" x14ac:dyDescent="0.25">
      <c r="A6" s="8"/>
      <c r="B6" s="48"/>
    </row>
    <row r="7" spans="1:20" s="6" customFormat="1" ht="15.6" x14ac:dyDescent="0.25">
      <c r="A7" s="2"/>
      <c r="B7" s="48"/>
    </row>
    <row r="8" spans="1:20" s="6" customFormat="1" x14ac:dyDescent="0.25">
      <c r="A8" s="49"/>
      <c r="L8" s="6" t="s">
        <v>48</v>
      </c>
      <c r="N8" s="299">
        <f>P55</f>
        <v>0</v>
      </c>
      <c r="O8" s="299"/>
    </row>
    <row r="9" spans="1:20" s="6" customFormat="1" x14ac:dyDescent="0.25">
      <c r="A9" s="21"/>
      <c r="N9" s="279"/>
      <c r="O9" s="279"/>
    </row>
    <row r="10" spans="1:20" s="54" customFormat="1" ht="13.5" customHeight="1" x14ac:dyDescent="0.25">
      <c r="A10" s="50" t="s">
        <v>4</v>
      </c>
      <c r="B10" s="51" t="s">
        <v>49</v>
      </c>
      <c r="C10" s="52" t="s">
        <v>50</v>
      </c>
      <c r="D10" s="300" t="s">
        <v>51</v>
      </c>
      <c r="E10" s="300" t="s">
        <v>52</v>
      </c>
      <c r="F10" s="300" t="s">
        <v>53</v>
      </c>
      <c r="G10" s="300"/>
      <c r="H10" s="300"/>
      <c r="I10" s="300"/>
      <c r="J10" s="300"/>
      <c r="K10" s="300"/>
      <c r="L10" s="300" t="s">
        <v>54</v>
      </c>
      <c r="M10" s="300"/>
      <c r="N10" s="300"/>
      <c r="O10" s="300"/>
      <c r="P10" s="300"/>
      <c r="Q10" s="53"/>
      <c r="R10" s="53"/>
    </row>
    <row r="11" spans="1:20" s="54" customFormat="1" ht="46.2" x14ac:dyDescent="0.25">
      <c r="A11" s="55" t="s">
        <v>7</v>
      </c>
      <c r="B11" s="56"/>
      <c r="C11" s="57" t="s">
        <v>55</v>
      </c>
      <c r="D11" s="300"/>
      <c r="E11" s="300"/>
      <c r="F11" s="271" t="s">
        <v>56</v>
      </c>
      <c r="G11" s="271" t="s">
        <v>57</v>
      </c>
      <c r="H11" s="271" t="s">
        <v>58</v>
      </c>
      <c r="I11" s="271" t="s">
        <v>59</v>
      </c>
      <c r="J11" s="271" t="s">
        <v>60</v>
      </c>
      <c r="K11" s="271" t="s">
        <v>61</v>
      </c>
      <c r="L11" s="271" t="s">
        <v>62</v>
      </c>
      <c r="M11" s="271" t="s">
        <v>58</v>
      </c>
      <c r="N11" s="271" t="s">
        <v>59</v>
      </c>
      <c r="O11" s="271" t="s">
        <v>60</v>
      </c>
      <c r="P11" s="271" t="s">
        <v>63</v>
      </c>
    </row>
    <row r="12" spans="1:20" s="54" customFormat="1" ht="10.5" customHeight="1" x14ac:dyDescent="0.25">
      <c r="A12" s="58">
        <v>1</v>
      </c>
      <c r="B12" s="58">
        <v>2</v>
      </c>
      <c r="C12" s="58">
        <v>3</v>
      </c>
      <c r="D12" s="58">
        <v>4</v>
      </c>
      <c r="E12" s="58">
        <v>5</v>
      </c>
      <c r="F12" s="58">
        <v>6</v>
      </c>
      <c r="G12" s="58">
        <v>7</v>
      </c>
      <c r="H12" s="58">
        <v>8</v>
      </c>
      <c r="I12" s="58">
        <v>9</v>
      </c>
      <c r="J12" s="58">
        <v>10</v>
      </c>
      <c r="K12" s="58">
        <v>11</v>
      </c>
      <c r="L12" s="58">
        <v>12</v>
      </c>
      <c r="M12" s="58">
        <v>13</v>
      </c>
      <c r="N12" s="58">
        <v>14</v>
      </c>
      <c r="O12" s="58">
        <v>15</v>
      </c>
      <c r="P12" s="58">
        <v>16</v>
      </c>
    </row>
    <row r="13" spans="1:20" s="6" customFormat="1" x14ac:dyDescent="0.25">
      <c r="A13" s="59">
        <v>1</v>
      </c>
      <c r="B13" s="121"/>
      <c r="C13" s="138" t="s">
        <v>479</v>
      </c>
      <c r="D13" s="116" t="s">
        <v>334</v>
      </c>
      <c r="E13" s="116">
        <v>1</v>
      </c>
      <c r="F13" s="62"/>
      <c r="G13" s="62"/>
      <c r="H13" s="123"/>
      <c r="I13" s="123"/>
      <c r="J13" s="123"/>
      <c r="K13" s="62"/>
      <c r="L13" s="62"/>
      <c r="M13" s="62"/>
      <c r="N13" s="62"/>
      <c r="O13" s="62"/>
      <c r="P13" s="62"/>
    </row>
    <row r="14" spans="1:20" s="6" customFormat="1" x14ac:dyDescent="0.25">
      <c r="A14" s="59">
        <v>2</v>
      </c>
      <c r="B14" s="121"/>
      <c r="C14" s="138" t="s">
        <v>480</v>
      </c>
      <c r="D14" s="116" t="s">
        <v>334</v>
      </c>
      <c r="E14" s="116">
        <v>1</v>
      </c>
      <c r="F14" s="62"/>
      <c r="G14" s="62"/>
      <c r="H14" s="123"/>
      <c r="I14" s="123"/>
      <c r="J14" s="123"/>
      <c r="K14" s="62"/>
      <c r="L14" s="62"/>
      <c r="M14" s="62"/>
      <c r="N14" s="62"/>
      <c r="O14" s="62"/>
      <c r="P14" s="62"/>
    </row>
    <row r="15" spans="1:20" s="6" customFormat="1" x14ac:dyDescent="0.25">
      <c r="A15" s="59">
        <v>3</v>
      </c>
      <c r="B15" s="125"/>
      <c r="C15" s="138" t="s">
        <v>481</v>
      </c>
      <c r="D15" s="116" t="s">
        <v>334</v>
      </c>
      <c r="E15" s="116">
        <v>1</v>
      </c>
      <c r="F15" s="62"/>
      <c r="G15" s="62"/>
      <c r="H15" s="123"/>
      <c r="I15" s="123"/>
      <c r="J15" s="123"/>
      <c r="K15" s="62"/>
      <c r="L15" s="62"/>
      <c r="M15" s="62"/>
      <c r="N15" s="62"/>
      <c r="O15" s="62"/>
      <c r="P15" s="62"/>
      <c r="Q15" s="36"/>
      <c r="R15" s="36"/>
      <c r="S15" s="36"/>
      <c r="T15" s="36"/>
    </row>
    <row r="16" spans="1:20" s="6" customFormat="1" x14ac:dyDescent="0.25">
      <c r="A16" s="59">
        <v>4</v>
      </c>
      <c r="B16" s="125"/>
      <c r="C16" s="99" t="s">
        <v>482</v>
      </c>
      <c r="D16" s="100" t="s">
        <v>334</v>
      </c>
      <c r="E16" s="100">
        <v>1</v>
      </c>
      <c r="F16" s="62"/>
      <c r="G16" s="62"/>
      <c r="H16" s="123"/>
      <c r="I16" s="123"/>
      <c r="J16" s="123"/>
      <c r="K16" s="62"/>
      <c r="L16" s="62"/>
      <c r="M16" s="62"/>
      <c r="N16" s="62"/>
      <c r="O16" s="62"/>
      <c r="P16" s="62"/>
      <c r="Q16" s="36"/>
      <c r="R16" s="36"/>
      <c r="S16" s="36"/>
      <c r="T16" s="36"/>
    </row>
    <row r="17" spans="1:20" s="6" customFormat="1" ht="15.6" x14ac:dyDescent="0.25">
      <c r="A17" s="59">
        <v>5</v>
      </c>
      <c r="B17" s="125"/>
      <c r="C17" s="99" t="s">
        <v>483</v>
      </c>
      <c r="D17" s="100" t="s">
        <v>334</v>
      </c>
      <c r="E17" s="100">
        <v>1</v>
      </c>
      <c r="F17" s="62"/>
      <c r="G17" s="62"/>
      <c r="H17" s="123"/>
      <c r="I17" s="123"/>
      <c r="J17" s="123"/>
      <c r="K17" s="62"/>
      <c r="L17" s="62"/>
      <c r="M17" s="62"/>
      <c r="N17" s="62"/>
      <c r="O17" s="62"/>
      <c r="P17" s="62"/>
      <c r="Q17" s="36"/>
      <c r="R17" s="36"/>
      <c r="S17" s="36"/>
      <c r="T17" s="36"/>
    </row>
    <row r="18" spans="1:20" s="6" customFormat="1" ht="15.6" x14ac:dyDescent="0.25">
      <c r="A18" s="59">
        <v>6</v>
      </c>
      <c r="B18" s="125"/>
      <c r="C18" s="99" t="s">
        <v>484</v>
      </c>
      <c r="D18" s="100" t="s">
        <v>275</v>
      </c>
      <c r="E18" s="100">
        <v>2</v>
      </c>
      <c r="F18" s="62"/>
      <c r="G18" s="62"/>
      <c r="H18" s="123"/>
      <c r="I18" s="123"/>
      <c r="J18" s="123"/>
      <c r="K18" s="62"/>
      <c r="L18" s="62"/>
      <c r="M18" s="62"/>
      <c r="N18" s="62"/>
      <c r="O18" s="62"/>
      <c r="P18" s="62"/>
      <c r="Q18" s="36"/>
      <c r="R18" s="36"/>
      <c r="S18" s="36"/>
      <c r="T18" s="36"/>
    </row>
    <row r="19" spans="1:20" s="6" customFormat="1" ht="15.6" x14ac:dyDescent="0.25">
      <c r="A19" s="59">
        <v>7</v>
      </c>
      <c r="B19" s="125"/>
      <c r="C19" s="99" t="s">
        <v>485</v>
      </c>
      <c r="D19" s="100" t="s">
        <v>275</v>
      </c>
      <c r="E19" s="100">
        <v>1</v>
      </c>
      <c r="F19" s="62"/>
      <c r="G19" s="62"/>
      <c r="H19" s="123"/>
      <c r="I19" s="123"/>
      <c r="J19" s="123"/>
      <c r="K19" s="62"/>
      <c r="L19" s="62"/>
      <c r="M19" s="62"/>
      <c r="N19" s="62"/>
      <c r="O19" s="62"/>
      <c r="P19" s="62"/>
      <c r="Q19" s="36"/>
      <c r="R19" s="36"/>
      <c r="S19" s="36"/>
      <c r="T19" s="36"/>
    </row>
    <row r="20" spans="1:20" s="6" customFormat="1" ht="15.6" x14ac:dyDescent="0.25">
      <c r="A20" s="59">
        <v>8</v>
      </c>
      <c r="B20" s="125"/>
      <c r="C20" s="99" t="s">
        <v>486</v>
      </c>
      <c r="D20" s="100" t="s">
        <v>275</v>
      </c>
      <c r="E20" s="100">
        <v>1</v>
      </c>
      <c r="F20" s="62"/>
      <c r="G20" s="62"/>
      <c r="H20" s="123"/>
      <c r="I20" s="123"/>
      <c r="J20" s="123"/>
      <c r="K20" s="62"/>
      <c r="L20" s="62"/>
      <c r="M20" s="62"/>
      <c r="N20" s="62"/>
      <c r="O20" s="62"/>
      <c r="P20" s="62"/>
      <c r="Q20" s="36"/>
      <c r="R20" s="36"/>
      <c r="S20" s="36"/>
      <c r="T20" s="36"/>
    </row>
    <row r="21" spans="1:20" s="6" customFormat="1" ht="26.4" x14ac:dyDescent="0.25">
      <c r="A21" s="59">
        <v>9</v>
      </c>
      <c r="B21" s="125"/>
      <c r="C21" s="99" t="s">
        <v>487</v>
      </c>
      <c r="D21" s="100" t="s">
        <v>334</v>
      </c>
      <c r="E21" s="100">
        <v>2</v>
      </c>
      <c r="F21" s="62"/>
      <c r="G21" s="62"/>
      <c r="H21" s="123"/>
      <c r="I21" s="123"/>
      <c r="J21" s="123"/>
      <c r="K21" s="62"/>
      <c r="L21" s="62"/>
      <c r="M21" s="62"/>
      <c r="N21" s="62"/>
      <c r="O21" s="62"/>
      <c r="P21" s="62"/>
      <c r="Q21" s="36"/>
      <c r="R21" s="36"/>
      <c r="S21" s="36"/>
      <c r="T21" s="36"/>
    </row>
    <row r="22" spans="1:20" s="6" customFormat="1" ht="26.4" x14ac:dyDescent="0.25">
      <c r="A22" s="59">
        <v>10</v>
      </c>
      <c r="B22" s="125"/>
      <c r="C22" s="99" t="s">
        <v>488</v>
      </c>
      <c r="D22" s="100" t="s">
        <v>334</v>
      </c>
      <c r="E22" s="100">
        <v>1</v>
      </c>
      <c r="F22" s="62"/>
      <c r="G22" s="62"/>
      <c r="H22" s="123"/>
      <c r="I22" s="123"/>
      <c r="J22" s="123"/>
      <c r="K22" s="62"/>
      <c r="L22" s="62"/>
      <c r="M22" s="62"/>
      <c r="N22" s="62"/>
      <c r="O22" s="62"/>
      <c r="P22" s="62"/>
      <c r="Q22" s="36"/>
      <c r="R22" s="36"/>
      <c r="S22" s="36"/>
      <c r="T22" s="36"/>
    </row>
    <row r="23" spans="1:20" s="6" customFormat="1" x14ac:dyDescent="0.25">
      <c r="A23" s="59">
        <v>11</v>
      </c>
      <c r="B23" s="125"/>
      <c r="C23" s="99" t="s">
        <v>489</v>
      </c>
      <c r="D23" s="134" t="s">
        <v>275</v>
      </c>
      <c r="E23" s="100">
        <v>5</v>
      </c>
      <c r="F23" s="62"/>
      <c r="G23" s="62"/>
      <c r="H23" s="123"/>
      <c r="I23" s="123"/>
      <c r="J23" s="123"/>
      <c r="K23" s="62"/>
      <c r="L23" s="62"/>
      <c r="M23" s="62"/>
      <c r="N23" s="62"/>
      <c r="O23" s="62"/>
      <c r="P23" s="62"/>
      <c r="Q23" s="36"/>
      <c r="R23" s="36"/>
      <c r="S23" s="36"/>
      <c r="T23" s="36"/>
    </row>
    <row r="24" spans="1:20" s="6" customFormat="1" x14ac:dyDescent="0.25">
      <c r="A24" s="59">
        <v>12</v>
      </c>
      <c r="B24" s="125"/>
      <c r="C24" s="99" t="s">
        <v>490</v>
      </c>
      <c r="D24" s="100" t="s">
        <v>275</v>
      </c>
      <c r="E24" s="100">
        <v>1</v>
      </c>
      <c r="F24" s="62"/>
      <c r="G24" s="62"/>
      <c r="H24" s="123"/>
      <c r="I24" s="123"/>
      <c r="J24" s="123"/>
      <c r="K24" s="62"/>
      <c r="L24" s="62"/>
      <c r="M24" s="62"/>
      <c r="N24" s="62"/>
      <c r="O24" s="62"/>
      <c r="P24" s="62"/>
      <c r="Q24" s="36"/>
      <c r="R24" s="36"/>
      <c r="S24" s="36"/>
      <c r="T24" s="36"/>
    </row>
    <row r="25" spans="1:20" s="6" customFormat="1" ht="15.6" x14ac:dyDescent="0.25">
      <c r="A25" s="59">
        <v>13</v>
      </c>
      <c r="B25" s="125"/>
      <c r="C25" s="99" t="s">
        <v>491</v>
      </c>
      <c r="D25" s="134" t="s">
        <v>275</v>
      </c>
      <c r="E25" s="100">
        <v>1</v>
      </c>
      <c r="F25" s="62"/>
      <c r="G25" s="62"/>
      <c r="H25" s="123"/>
      <c r="I25" s="123"/>
      <c r="J25" s="123"/>
      <c r="K25" s="62"/>
      <c r="L25" s="62"/>
      <c r="M25" s="62"/>
      <c r="N25" s="62"/>
      <c r="O25" s="62"/>
      <c r="P25" s="62"/>
      <c r="Q25" s="36"/>
      <c r="R25" s="36"/>
      <c r="S25" s="36"/>
      <c r="T25" s="36"/>
    </row>
    <row r="26" spans="1:20" s="6" customFormat="1" x14ac:dyDescent="0.25">
      <c r="A26" s="59">
        <v>14</v>
      </c>
      <c r="B26" s="125"/>
      <c r="C26" s="99" t="s">
        <v>492</v>
      </c>
      <c r="D26" s="134" t="s">
        <v>275</v>
      </c>
      <c r="E26" s="100">
        <v>3</v>
      </c>
      <c r="F26" s="62"/>
      <c r="G26" s="62"/>
      <c r="H26" s="123"/>
      <c r="I26" s="123"/>
      <c r="J26" s="123"/>
      <c r="K26" s="62"/>
      <c r="L26" s="62"/>
      <c r="M26" s="62"/>
      <c r="N26" s="62"/>
      <c r="O26" s="62"/>
      <c r="P26" s="62"/>
      <c r="Q26" s="36"/>
      <c r="R26" s="36"/>
      <c r="S26" s="36"/>
      <c r="T26" s="36"/>
    </row>
    <row r="27" spans="1:20" s="6" customFormat="1" x14ac:dyDescent="0.25">
      <c r="A27" s="59">
        <v>15</v>
      </c>
      <c r="B27" s="125"/>
      <c r="C27" s="99" t="s">
        <v>493</v>
      </c>
      <c r="D27" s="134" t="s">
        <v>65</v>
      </c>
      <c r="E27" s="100">
        <v>12</v>
      </c>
      <c r="F27" s="62"/>
      <c r="G27" s="62"/>
      <c r="H27" s="123"/>
      <c r="I27" s="123"/>
      <c r="J27" s="123"/>
      <c r="K27" s="62"/>
      <c r="L27" s="62"/>
      <c r="M27" s="62"/>
      <c r="N27" s="62"/>
      <c r="O27" s="62"/>
      <c r="P27" s="62"/>
      <c r="Q27" s="36"/>
      <c r="R27" s="36"/>
      <c r="S27" s="36"/>
      <c r="T27" s="36"/>
    </row>
    <row r="28" spans="1:20" s="6" customFormat="1" x14ac:dyDescent="0.25">
      <c r="A28" s="59">
        <v>16</v>
      </c>
      <c r="B28" s="125"/>
      <c r="C28" s="99" t="s">
        <v>494</v>
      </c>
      <c r="D28" s="134" t="s">
        <v>65</v>
      </c>
      <c r="E28" s="100">
        <v>20</v>
      </c>
      <c r="F28" s="62"/>
      <c r="G28" s="62"/>
      <c r="H28" s="123"/>
      <c r="I28" s="123"/>
      <c r="J28" s="123"/>
      <c r="K28" s="62"/>
      <c r="L28" s="62"/>
      <c r="M28" s="62"/>
      <c r="N28" s="62"/>
      <c r="O28" s="62"/>
      <c r="P28" s="62"/>
      <c r="Q28" s="36"/>
      <c r="R28" s="36"/>
      <c r="S28" s="36"/>
      <c r="T28" s="36"/>
    </row>
    <row r="29" spans="1:20" s="6" customFormat="1" x14ac:dyDescent="0.25">
      <c r="A29" s="59">
        <v>17</v>
      </c>
      <c r="B29" s="125"/>
      <c r="C29" s="99" t="s">
        <v>495</v>
      </c>
      <c r="D29" s="134" t="s">
        <v>65</v>
      </c>
      <c r="E29" s="100">
        <v>36</v>
      </c>
      <c r="F29" s="62"/>
      <c r="G29" s="62"/>
      <c r="H29" s="123"/>
      <c r="I29" s="123"/>
      <c r="J29" s="123"/>
      <c r="K29" s="62"/>
      <c r="L29" s="62"/>
      <c r="M29" s="62"/>
      <c r="N29" s="62"/>
      <c r="O29" s="62"/>
      <c r="P29" s="62"/>
      <c r="Q29" s="36"/>
      <c r="R29" s="36"/>
      <c r="S29" s="36"/>
      <c r="T29" s="36"/>
    </row>
    <row r="30" spans="1:20" s="6" customFormat="1" x14ac:dyDescent="0.25">
      <c r="A30" s="59">
        <v>18</v>
      </c>
      <c r="B30" s="125"/>
      <c r="C30" s="99" t="s">
        <v>496</v>
      </c>
      <c r="D30" s="134" t="s">
        <v>65</v>
      </c>
      <c r="E30" s="100">
        <v>16</v>
      </c>
      <c r="F30" s="62"/>
      <c r="G30" s="62"/>
      <c r="H30" s="123"/>
      <c r="I30" s="123"/>
      <c r="J30" s="123"/>
      <c r="K30" s="62"/>
      <c r="L30" s="62"/>
      <c r="M30" s="62"/>
      <c r="N30" s="62"/>
      <c r="O30" s="62"/>
      <c r="P30" s="62"/>
      <c r="Q30" s="36"/>
      <c r="R30" s="36"/>
      <c r="S30" s="36"/>
      <c r="T30" s="36"/>
    </row>
    <row r="31" spans="1:20" s="6" customFormat="1" x14ac:dyDescent="0.25">
      <c r="A31" s="59">
        <v>19</v>
      </c>
      <c r="B31" s="125"/>
      <c r="C31" s="99" t="s">
        <v>497</v>
      </c>
      <c r="D31" s="134" t="s">
        <v>65</v>
      </c>
      <c r="E31" s="100">
        <v>10</v>
      </c>
      <c r="F31" s="62"/>
      <c r="G31" s="62"/>
      <c r="H31" s="123"/>
      <c r="I31" s="123"/>
      <c r="J31" s="123"/>
      <c r="K31" s="62"/>
      <c r="L31" s="62"/>
      <c r="M31" s="62"/>
      <c r="N31" s="62"/>
      <c r="O31" s="62"/>
      <c r="P31" s="62"/>
      <c r="Q31" s="36"/>
      <c r="R31" s="36"/>
      <c r="S31" s="36"/>
      <c r="T31" s="36"/>
    </row>
    <row r="32" spans="1:20" s="6" customFormat="1" x14ac:dyDescent="0.25">
      <c r="A32" s="59">
        <v>20</v>
      </c>
      <c r="B32" s="125"/>
      <c r="C32" s="99" t="s">
        <v>498</v>
      </c>
      <c r="D32" s="100" t="s">
        <v>275</v>
      </c>
      <c r="E32" s="100">
        <v>3</v>
      </c>
      <c r="F32" s="62"/>
      <c r="G32" s="62"/>
      <c r="H32" s="123"/>
      <c r="I32" s="123"/>
      <c r="J32" s="123"/>
      <c r="K32" s="62"/>
      <c r="L32" s="62"/>
      <c r="M32" s="62"/>
      <c r="N32" s="62"/>
      <c r="O32" s="62"/>
      <c r="P32" s="62"/>
      <c r="Q32" s="36"/>
      <c r="R32" s="36"/>
      <c r="S32" s="36"/>
      <c r="T32" s="36"/>
    </row>
    <row r="33" spans="1:20" s="6" customFormat="1" x14ac:dyDescent="0.25">
      <c r="A33" s="135">
        <v>21</v>
      </c>
      <c r="B33" s="136"/>
      <c r="C33" s="87" t="s">
        <v>499</v>
      </c>
      <c r="D33" s="85" t="s">
        <v>275</v>
      </c>
      <c r="E33" s="85">
        <v>14</v>
      </c>
      <c r="F33" s="62"/>
      <c r="G33" s="62"/>
      <c r="H33" s="123"/>
      <c r="I33" s="123"/>
      <c r="J33" s="123"/>
      <c r="K33" s="62"/>
      <c r="L33" s="62"/>
      <c r="M33" s="62"/>
      <c r="N33" s="62"/>
      <c r="O33" s="62"/>
      <c r="P33" s="62"/>
      <c r="Q33" s="36"/>
      <c r="R33" s="36"/>
      <c r="S33" s="36"/>
      <c r="T33" s="36"/>
    </row>
    <row r="34" spans="1:20" s="6" customFormat="1" x14ac:dyDescent="0.25">
      <c r="A34" s="73">
        <v>22</v>
      </c>
      <c r="B34" s="125"/>
      <c r="C34" s="87" t="s">
        <v>500</v>
      </c>
      <c r="D34" s="85" t="s">
        <v>275</v>
      </c>
      <c r="E34" s="85">
        <v>3</v>
      </c>
      <c r="F34" s="62"/>
      <c r="G34" s="62"/>
      <c r="H34" s="123"/>
      <c r="I34" s="123"/>
      <c r="J34" s="123"/>
      <c r="K34" s="62"/>
      <c r="L34" s="62"/>
      <c r="M34" s="62"/>
      <c r="N34" s="62"/>
      <c r="O34" s="62"/>
      <c r="P34" s="62"/>
      <c r="Q34" s="36"/>
      <c r="R34" s="36"/>
      <c r="S34" s="36"/>
      <c r="T34" s="36"/>
    </row>
    <row r="35" spans="1:20" s="6" customFormat="1" x14ac:dyDescent="0.25">
      <c r="A35" s="73">
        <v>23</v>
      </c>
      <c r="B35" s="125"/>
      <c r="C35" s="87" t="s">
        <v>501</v>
      </c>
      <c r="D35" s="85" t="s">
        <v>275</v>
      </c>
      <c r="E35" s="85">
        <v>9</v>
      </c>
      <c r="F35" s="62"/>
      <c r="G35" s="62"/>
      <c r="H35" s="123"/>
      <c r="I35" s="123"/>
      <c r="J35" s="123"/>
      <c r="K35" s="62"/>
      <c r="L35" s="62"/>
      <c r="M35" s="62"/>
      <c r="N35" s="62"/>
      <c r="O35" s="62"/>
      <c r="P35" s="62"/>
      <c r="Q35" s="36"/>
      <c r="R35" s="36"/>
      <c r="S35" s="36"/>
      <c r="T35" s="36"/>
    </row>
    <row r="36" spans="1:20" s="6" customFormat="1" x14ac:dyDescent="0.25">
      <c r="A36" s="73">
        <v>24</v>
      </c>
      <c r="B36" s="125"/>
      <c r="C36" s="87" t="s">
        <v>502</v>
      </c>
      <c r="D36" s="85" t="s">
        <v>275</v>
      </c>
      <c r="E36" s="85">
        <v>7</v>
      </c>
      <c r="F36" s="62"/>
      <c r="G36" s="62"/>
      <c r="H36" s="123"/>
      <c r="I36" s="123"/>
      <c r="J36" s="123"/>
      <c r="K36" s="62"/>
      <c r="L36" s="62"/>
      <c r="M36" s="62"/>
      <c r="N36" s="62"/>
      <c r="O36" s="62"/>
      <c r="P36" s="62"/>
      <c r="Q36" s="36"/>
      <c r="R36" s="36"/>
      <c r="S36" s="36"/>
      <c r="T36" s="36"/>
    </row>
    <row r="37" spans="1:20" s="6" customFormat="1" x14ac:dyDescent="0.25">
      <c r="A37" s="73">
        <v>25</v>
      </c>
      <c r="B37" s="125"/>
      <c r="C37" s="87" t="s">
        <v>503</v>
      </c>
      <c r="D37" s="85" t="s">
        <v>275</v>
      </c>
      <c r="E37" s="85">
        <v>3</v>
      </c>
      <c r="F37" s="62"/>
      <c r="G37" s="62"/>
      <c r="H37" s="123"/>
      <c r="I37" s="123"/>
      <c r="J37" s="123"/>
      <c r="K37" s="62"/>
      <c r="L37" s="62"/>
      <c r="M37" s="62"/>
      <c r="N37" s="62"/>
      <c r="O37" s="62"/>
      <c r="P37" s="62"/>
    </row>
    <row r="38" spans="1:20" s="6" customFormat="1" x14ac:dyDescent="0.25">
      <c r="A38" s="73">
        <v>26</v>
      </c>
      <c r="B38" s="137"/>
      <c r="C38" s="87" t="s">
        <v>504</v>
      </c>
      <c r="D38" s="85" t="s">
        <v>275</v>
      </c>
      <c r="E38" s="85">
        <v>3</v>
      </c>
      <c r="F38" s="62"/>
      <c r="G38" s="62"/>
      <c r="H38" s="123"/>
      <c r="I38" s="123"/>
      <c r="J38" s="123"/>
      <c r="K38" s="62"/>
      <c r="L38" s="62"/>
      <c r="M38" s="62"/>
      <c r="N38" s="62"/>
      <c r="O38" s="62"/>
      <c r="P38" s="62"/>
    </row>
    <row r="39" spans="1:20" s="6" customFormat="1" x14ac:dyDescent="0.25">
      <c r="A39" s="73">
        <v>27</v>
      </c>
      <c r="B39" s="137"/>
      <c r="C39" s="87" t="s">
        <v>505</v>
      </c>
      <c r="D39" s="85" t="s">
        <v>275</v>
      </c>
      <c r="E39" s="85">
        <v>4</v>
      </c>
      <c r="F39" s="62"/>
      <c r="G39" s="62"/>
      <c r="H39" s="123"/>
      <c r="I39" s="123"/>
      <c r="J39" s="123"/>
      <c r="K39" s="62"/>
      <c r="L39" s="62"/>
      <c r="M39" s="62"/>
      <c r="N39" s="62"/>
      <c r="O39" s="62"/>
      <c r="P39" s="62"/>
    </row>
    <row r="40" spans="1:20" s="6" customFormat="1" x14ac:dyDescent="0.25">
      <c r="A40" s="73">
        <v>28</v>
      </c>
      <c r="B40" s="137"/>
      <c r="C40" s="87" t="s">
        <v>506</v>
      </c>
      <c r="D40" s="85" t="s">
        <v>275</v>
      </c>
      <c r="E40" s="85">
        <v>1</v>
      </c>
      <c r="F40" s="62"/>
      <c r="G40" s="62"/>
      <c r="H40" s="123"/>
      <c r="I40" s="123"/>
      <c r="J40" s="123"/>
      <c r="K40" s="62"/>
      <c r="L40" s="62"/>
      <c r="M40" s="62"/>
      <c r="N40" s="62"/>
      <c r="O40" s="62"/>
      <c r="P40" s="62"/>
    </row>
    <row r="41" spans="1:20" s="6" customFormat="1" x14ac:dyDescent="0.25">
      <c r="A41" s="73">
        <v>29</v>
      </c>
      <c r="B41" s="137"/>
      <c r="C41" s="87" t="s">
        <v>507</v>
      </c>
      <c r="D41" s="85" t="s">
        <v>275</v>
      </c>
      <c r="E41" s="85">
        <v>1</v>
      </c>
      <c r="F41" s="62"/>
      <c r="G41" s="62"/>
      <c r="H41" s="123"/>
      <c r="I41" s="123"/>
      <c r="J41" s="123"/>
      <c r="K41" s="62"/>
      <c r="L41" s="62"/>
      <c r="M41" s="62"/>
      <c r="N41" s="62"/>
      <c r="O41" s="62"/>
      <c r="P41" s="62"/>
    </row>
    <row r="42" spans="1:20" s="6" customFormat="1" x14ac:dyDescent="0.25">
      <c r="A42" s="73">
        <v>30</v>
      </c>
      <c r="B42" s="137"/>
      <c r="C42" s="87" t="s">
        <v>508</v>
      </c>
      <c r="D42" s="85" t="s">
        <v>275</v>
      </c>
      <c r="E42" s="85">
        <v>1</v>
      </c>
      <c r="F42" s="62"/>
      <c r="G42" s="62"/>
      <c r="H42" s="123"/>
      <c r="I42" s="123"/>
      <c r="J42" s="123"/>
      <c r="K42" s="62"/>
      <c r="L42" s="62"/>
      <c r="M42" s="62"/>
      <c r="N42" s="62"/>
      <c r="O42" s="62"/>
      <c r="P42" s="62"/>
    </row>
    <row r="43" spans="1:20" s="6" customFormat="1" x14ac:dyDescent="0.25">
      <c r="A43" s="73">
        <v>31</v>
      </c>
      <c r="B43" s="137"/>
      <c r="C43" s="87" t="s">
        <v>509</v>
      </c>
      <c r="D43" s="85" t="s">
        <v>275</v>
      </c>
      <c r="E43" s="85">
        <v>1</v>
      </c>
      <c r="F43" s="62"/>
      <c r="G43" s="62"/>
      <c r="H43" s="123"/>
      <c r="I43" s="123"/>
      <c r="J43" s="123"/>
      <c r="K43" s="62"/>
      <c r="L43" s="62"/>
      <c r="M43" s="62"/>
      <c r="N43" s="62"/>
      <c r="O43" s="62"/>
      <c r="P43" s="62"/>
    </row>
    <row r="44" spans="1:20" s="6" customFormat="1" x14ac:dyDescent="0.25">
      <c r="A44" s="73">
        <v>32</v>
      </c>
      <c r="B44" s="137"/>
      <c r="C44" s="87" t="s">
        <v>510</v>
      </c>
      <c r="D44" s="85" t="s">
        <v>275</v>
      </c>
      <c r="E44" s="85">
        <v>1</v>
      </c>
      <c r="F44" s="62"/>
      <c r="G44" s="62"/>
      <c r="H44" s="123"/>
      <c r="I44" s="123"/>
      <c r="J44" s="123"/>
      <c r="K44" s="62"/>
      <c r="L44" s="62"/>
      <c r="M44" s="62"/>
      <c r="N44" s="62"/>
      <c r="O44" s="62"/>
      <c r="P44" s="62"/>
    </row>
    <row r="45" spans="1:20" s="6" customFormat="1" x14ac:dyDescent="0.25">
      <c r="A45" s="73">
        <v>33</v>
      </c>
      <c r="B45" s="137"/>
      <c r="C45" s="87" t="s">
        <v>511</v>
      </c>
      <c r="D45" s="85" t="s">
        <v>275</v>
      </c>
      <c r="E45" s="85">
        <v>1</v>
      </c>
      <c r="F45" s="62"/>
      <c r="G45" s="62"/>
      <c r="H45" s="123"/>
      <c r="I45" s="123"/>
      <c r="J45" s="123"/>
      <c r="K45" s="62"/>
      <c r="L45" s="62"/>
      <c r="M45" s="62"/>
      <c r="N45" s="62"/>
      <c r="O45" s="62"/>
      <c r="P45" s="62"/>
    </row>
    <row r="46" spans="1:20" s="6" customFormat="1" x14ac:dyDescent="0.25">
      <c r="A46" s="73">
        <v>34</v>
      </c>
      <c r="B46" s="137"/>
      <c r="C46" s="87" t="s">
        <v>512</v>
      </c>
      <c r="D46" s="85" t="s">
        <v>275</v>
      </c>
      <c r="E46" s="85">
        <v>1</v>
      </c>
      <c r="F46" s="62"/>
      <c r="G46" s="62"/>
      <c r="H46" s="123"/>
      <c r="I46" s="123"/>
      <c r="J46" s="123"/>
      <c r="K46" s="62"/>
      <c r="L46" s="62"/>
      <c r="M46" s="62"/>
      <c r="N46" s="62"/>
      <c r="O46" s="62"/>
      <c r="P46" s="62"/>
    </row>
    <row r="47" spans="1:20" s="6" customFormat="1" ht="26.4" x14ac:dyDescent="0.25">
      <c r="A47" s="73">
        <v>35</v>
      </c>
      <c r="B47" s="137"/>
      <c r="C47" s="87" t="s">
        <v>513</v>
      </c>
      <c r="D47" s="85" t="s">
        <v>275</v>
      </c>
      <c r="E47" s="85">
        <v>4</v>
      </c>
      <c r="F47" s="62"/>
      <c r="G47" s="62"/>
      <c r="H47" s="123"/>
      <c r="I47" s="123"/>
      <c r="J47" s="123"/>
      <c r="K47" s="62"/>
      <c r="L47" s="62"/>
      <c r="M47" s="62"/>
      <c r="N47" s="62"/>
      <c r="O47" s="62"/>
      <c r="P47" s="62"/>
    </row>
    <row r="48" spans="1:20" s="6" customFormat="1" x14ac:dyDescent="0.25">
      <c r="A48" s="73">
        <v>36</v>
      </c>
      <c r="B48" s="137"/>
      <c r="C48" s="87" t="s">
        <v>514</v>
      </c>
      <c r="D48" s="85" t="s">
        <v>515</v>
      </c>
      <c r="E48" s="85">
        <v>3</v>
      </c>
      <c r="F48" s="62"/>
      <c r="G48" s="62"/>
      <c r="H48" s="123"/>
      <c r="I48" s="123"/>
      <c r="J48" s="123"/>
      <c r="K48" s="62"/>
      <c r="L48" s="62"/>
      <c r="M48" s="62"/>
      <c r="N48" s="62"/>
      <c r="O48" s="62"/>
      <c r="P48" s="62"/>
    </row>
    <row r="49" spans="1:16" s="6" customFormat="1" x14ac:dyDescent="0.25">
      <c r="A49" s="73">
        <v>37</v>
      </c>
      <c r="B49" s="137"/>
      <c r="C49" s="87" t="s">
        <v>516</v>
      </c>
      <c r="D49" s="85" t="s">
        <v>275</v>
      </c>
      <c r="E49" s="85">
        <v>14</v>
      </c>
      <c r="F49" s="62"/>
      <c r="G49" s="62"/>
      <c r="H49" s="123"/>
      <c r="I49" s="123"/>
      <c r="J49" s="123"/>
      <c r="K49" s="62"/>
      <c r="L49" s="62"/>
      <c r="M49" s="62"/>
      <c r="N49" s="62"/>
      <c r="O49" s="62"/>
      <c r="P49" s="62"/>
    </row>
    <row r="50" spans="1:16" s="6" customFormat="1" x14ac:dyDescent="0.25">
      <c r="A50" s="73">
        <v>38</v>
      </c>
      <c r="B50" s="137"/>
      <c r="C50" s="87" t="s">
        <v>517</v>
      </c>
      <c r="D50" s="85" t="s">
        <v>275</v>
      </c>
      <c r="E50" s="85">
        <v>18</v>
      </c>
      <c r="F50" s="62"/>
      <c r="G50" s="62"/>
      <c r="H50" s="123"/>
      <c r="I50" s="123"/>
      <c r="J50" s="123"/>
      <c r="K50" s="62"/>
      <c r="L50" s="62"/>
      <c r="M50" s="62"/>
      <c r="N50" s="62"/>
      <c r="O50" s="62"/>
      <c r="P50" s="62"/>
    </row>
    <row r="51" spans="1:16" s="6" customFormat="1" x14ac:dyDescent="0.25">
      <c r="A51" s="73">
        <v>39</v>
      </c>
      <c r="B51" s="137"/>
      <c r="C51" s="87" t="s">
        <v>518</v>
      </c>
      <c r="D51" s="85" t="s">
        <v>334</v>
      </c>
      <c r="E51" s="85">
        <v>1</v>
      </c>
      <c r="F51" s="62"/>
      <c r="G51" s="62"/>
      <c r="H51" s="123"/>
      <c r="I51" s="123"/>
      <c r="J51" s="123"/>
      <c r="K51" s="62"/>
      <c r="L51" s="62"/>
      <c r="M51" s="62"/>
      <c r="N51" s="62"/>
      <c r="O51" s="62"/>
      <c r="P51" s="62"/>
    </row>
    <row r="52" spans="1:16" s="6" customFormat="1" x14ac:dyDescent="0.25">
      <c r="A52" s="73">
        <v>40</v>
      </c>
      <c r="B52" s="137"/>
      <c r="C52" s="87" t="s">
        <v>519</v>
      </c>
      <c r="D52" s="85" t="s">
        <v>78</v>
      </c>
      <c r="E52" s="85">
        <v>1</v>
      </c>
      <c r="F52" s="62"/>
      <c r="G52" s="62"/>
      <c r="H52" s="123"/>
      <c r="I52" s="123"/>
      <c r="J52" s="123"/>
      <c r="K52" s="62"/>
      <c r="L52" s="62"/>
      <c r="M52" s="62"/>
      <c r="N52" s="62"/>
      <c r="O52" s="62"/>
      <c r="P52" s="62"/>
    </row>
    <row r="53" spans="1:16" x14ac:dyDescent="0.25">
      <c r="A53" s="77" t="s">
        <v>10</v>
      </c>
      <c r="B53" s="71" t="s">
        <v>10</v>
      </c>
      <c r="C53" s="307" t="s">
        <v>11</v>
      </c>
      <c r="D53" s="307"/>
      <c r="E53" s="60" t="s">
        <v>10</v>
      </c>
      <c r="F53" s="60"/>
      <c r="G53" s="60"/>
      <c r="H53" s="60"/>
      <c r="I53" s="60"/>
      <c r="J53" s="60"/>
      <c r="K53" s="60"/>
      <c r="L53" s="66"/>
      <c r="M53" s="66"/>
      <c r="N53" s="66"/>
      <c r="O53" s="66"/>
      <c r="P53" s="66"/>
    </row>
    <row r="54" spans="1:16" x14ac:dyDescent="0.25">
      <c r="A54" s="65" t="s">
        <v>10</v>
      </c>
      <c r="B54" s="60" t="s">
        <v>10</v>
      </c>
      <c r="C54" s="308" t="s">
        <v>74</v>
      </c>
      <c r="D54" s="309"/>
      <c r="E54" s="309"/>
      <c r="F54" s="309"/>
      <c r="G54" s="309"/>
      <c r="H54" s="309"/>
      <c r="I54" s="309"/>
      <c r="J54" s="309"/>
      <c r="K54" s="310"/>
      <c r="L54" s="67"/>
      <c r="M54" s="79"/>
      <c r="N54" s="79"/>
      <c r="O54" s="36"/>
      <c r="P54" s="72"/>
    </row>
    <row r="55" spans="1:16" x14ac:dyDescent="0.25">
      <c r="A55" s="65" t="s">
        <v>10</v>
      </c>
      <c r="B55" s="60" t="s">
        <v>10</v>
      </c>
      <c r="C55" s="295" t="s">
        <v>75</v>
      </c>
      <c r="D55" s="296"/>
      <c r="E55" s="296"/>
      <c r="F55" s="296"/>
      <c r="G55" s="296"/>
      <c r="H55" s="296"/>
      <c r="I55" s="296"/>
      <c r="J55" s="296"/>
      <c r="K55" s="297"/>
      <c r="L55" s="68"/>
      <c r="M55" s="69"/>
      <c r="N55" s="69"/>
      <c r="O55" s="69"/>
      <c r="P55" s="69"/>
    </row>
    <row r="58" spans="1:16" ht="15.6" x14ac:dyDescent="0.25">
      <c r="A58" s="21" t="s">
        <v>13</v>
      </c>
      <c r="B58" s="22"/>
      <c r="C58" s="270"/>
      <c r="J58" s="3" t="s">
        <v>15</v>
      </c>
      <c r="K58" s="22"/>
      <c r="L58" s="270"/>
      <c r="M58" s="270"/>
      <c r="N58" s="270"/>
    </row>
  </sheetData>
  <mergeCells count="9">
    <mergeCell ref="C53:D53"/>
    <mergeCell ref="C54:K54"/>
    <mergeCell ref="C55:K55"/>
    <mergeCell ref="A1:P1"/>
    <mergeCell ref="N8:O8"/>
    <mergeCell ref="D10:D11"/>
    <mergeCell ref="E10:E11"/>
    <mergeCell ref="F10:K10"/>
    <mergeCell ref="L10:P10"/>
  </mergeCells>
  <pageMargins left="0.23622047244094491" right="0.15748031496062992" top="0.51181102362204722" bottom="0.51181102362204722" header="0.51181102362204722" footer="0.51181102362204722"/>
  <pageSetup paperSize="9" scale="8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11</vt:i4>
      </vt:variant>
    </vt:vector>
  </HeadingPairs>
  <TitlesOfParts>
    <vt:vector size="26" baseType="lpstr">
      <vt:lpstr>kopt</vt:lpstr>
      <vt:lpstr>kopsavilk</vt:lpstr>
      <vt:lpstr>1.</vt:lpstr>
      <vt:lpstr>2.</vt:lpstr>
      <vt:lpstr>3.</vt:lpstr>
      <vt:lpstr>4.</vt:lpstr>
      <vt:lpstr>5.</vt:lpstr>
      <vt:lpstr>6</vt:lpstr>
      <vt:lpstr>7.</vt:lpstr>
      <vt:lpstr>8.</vt:lpstr>
      <vt:lpstr>9.</vt:lpstr>
      <vt:lpstr>10.</vt:lpstr>
      <vt:lpstr>11</vt:lpstr>
      <vt:lpstr>12</vt:lpstr>
      <vt:lpstr>13</vt:lpstr>
      <vt:lpstr>'8.'!Print_Area</vt:lpstr>
      <vt:lpstr>'11'!Print_Titles</vt:lpstr>
      <vt:lpstr>'12'!Print_Titles</vt:lpstr>
      <vt:lpstr>'13'!Print_Titles</vt:lpstr>
      <vt:lpstr>'3.'!Print_Titles</vt:lpstr>
      <vt:lpstr>'4.'!Print_Titles</vt:lpstr>
      <vt:lpstr>'5.'!Print_Titles</vt:lpstr>
      <vt:lpstr>'6'!Print_Titles</vt:lpstr>
      <vt:lpstr>'7.'!Print_Titles</vt:lpstr>
      <vt:lpstr>'8.'!Print_Titles</vt:lpstr>
      <vt:lpstr>'9.'!Print_Titles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Anzelika Kanberga</cp:lastModifiedBy>
  <dcterms:created xsi:type="dcterms:W3CDTF">2007-02-06T07:20:24Z</dcterms:created>
  <dcterms:modified xsi:type="dcterms:W3CDTF">2013-06-19T08:13:22Z</dcterms:modified>
</cp:coreProperties>
</file>